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Kauptaxtar\2017\"/>
    </mc:Choice>
  </mc:AlternateContent>
  <bookViews>
    <workbookView xWindow="0" yWindow="0" windowWidth="28800" windowHeight="12435" tabRatio="500"/>
  </bookViews>
  <sheets>
    <sheet name="Sheet1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G4" i="2"/>
  <c r="G5" i="2"/>
  <c r="G6" i="2"/>
  <c r="G7" i="2"/>
  <c r="G8" i="2"/>
  <c r="G9" i="2"/>
  <c r="G10" i="2"/>
  <c r="G11" i="2"/>
  <c r="G12" i="2"/>
  <c r="G13" i="2"/>
  <c r="G14" i="2"/>
  <c r="G15" i="2"/>
  <c r="F16" i="2"/>
  <c r="G16" i="2"/>
  <c r="G17" i="2"/>
  <c r="G19" i="2"/>
  <c r="G20" i="2"/>
  <c r="G21" i="2"/>
  <c r="G22" i="2"/>
  <c r="G23" i="2"/>
  <c r="G24" i="2"/>
  <c r="G25" i="2"/>
  <c r="G26" i="2"/>
  <c r="G27" i="2"/>
  <c r="G28" i="2"/>
  <c r="G30" i="2"/>
  <c r="G31" i="2"/>
  <c r="I18" i="2"/>
  <c r="K18" i="2"/>
  <c r="I28" i="2"/>
  <c r="K28" i="2"/>
  <c r="I13" i="2"/>
  <c r="K13" i="2"/>
  <c r="I21" i="2"/>
  <c r="K21" i="2"/>
  <c r="I22" i="2"/>
  <c r="K22" i="2"/>
  <c r="I23" i="2"/>
  <c r="K23" i="2"/>
  <c r="I24" i="2"/>
  <c r="K24" i="2"/>
  <c r="I25" i="2"/>
  <c r="K25" i="2"/>
  <c r="I26" i="2"/>
  <c r="K26" i="2"/>
  <c r="I27" i="2"/>
  <c r="K27" i="2"/>
  <c r="C30" i="2"/>
  <c r="D30" i="2"/>
  <c r="I16" i="2"/>
  <c r="K16" i="2"/>
  <c r="I17" i="2"/>
  <c r="K17" i="2"/>
  <c r="I14" i="2"/>
  <c r="K14" i="2"/>
  <c r="I19" i="2"/>
  <c r="K19" i="2"/>
  <c r="I15" i="2"/>
  <c r="K15" i="2"/>
  <c r="I20" i="2"/>
  <c r="K20" i="2"/>
  <c r="I4" i="2"/>
  <c r="I5" i="2"/>
  <c r="K5" i="2"/>
  <c r="I6" i="2"/>
  <c r="K6" i="2"/>
  <c r="I7" i="2"/>
  <c r="K7" i="2"/>
  <c r="I8" i="2"/>
  <c r="K8" i="2"/>
  <c r="I10" i="2"/>
  <c r="I11" i="2"/>
  <c r="K11" i="2"/>
  <c r="C9" i="2"/>
  <c r="C12" i="2"/>
  <c r="D9" i="2"/>
  <c r="D12" i="2"/>
  <c r="D31" i="2"/>
  <c r="C31" i="2"/>
  <c r="K10" i="2"/>
  <c r="K12" i="2"/>
  <c r="I12" i="2"/>
  <c r="K4" i="2"/>
  <c r="K9" i="2"/>
  <c r="I9" i="2"/>
  <c r="K30" i="2"/>
  <c r="I30" i="2"/>
  <c r="I31" i="2"/>
  <c r="L12" i="2"/>
  <c r="K31" i="2"/>
  <c r="C32" i="2"/>
</calcChain>
</file>

<file path=xl/sharedStrings.xml><?xml version="1.0" encoding="utf-8"?>
<sst xmlns="http://schemas.openxmlformats.org/spreadsheetml/2006/main" count="66" uniqueCount="66">
  <si>
    <t xml:space="preserve">Kóræfing </t>
  </si>
  <si>
    <t>Undirbúningur kóræfingar</t>
  </si>
  <si>
    <t>Starfshlutfall samt:</t>
  </si>
  <si>
    <t xml:space="preserve">Organisti  </t>
  </si>
  <si>
    <t>Klst. á viku</t>
  </si>
  <si>
    <t>Tíðni í mán.</t>
  </si>
  <si>
    <t>Samtals á ári</t>
  </si>
  <si>
    <t>100% starf</t>
  </si>
  <si>
    <t>Æfingar organista fyrir messu</t>
  </si>
  <si>
    <t>*Viðbótaræfingar organista t.d. með einsöngvara og/eða hljóðfæraleikurum</t>
  </si>
  <si>
    <t>*Fundir, stjórnun og umsýsla, undirbúningur helgihalds með presti, viðvera fyrir sóknarbörn o.fl.</t>
  </si>
  <si>
    <t>Fyrstu 5 árin í starfi</t>
  </si>
  <si>
    <t>Orlofsréttur 10,17% = 24 dagar x 8 = 192 tímar 2080 - 192 = 1888</t>
  </si>
  <si>
    <t>Álag:</t>
  </si>
  <si>
    <t>Vinnutímar á ári 1888 (2080 mínus 192 = 1888)</t>
  </si>
  <si>
    <t>kl. 17:00 – 24:00 mánudaga til fimmtudaga</t>
  </si>
  <si>
    <t>Orlof 24 dagar</t>
  </si>
  <si>
    <t>kl. 17:00 – 24:00 föstudaga</t>
  </si>
  <si>
    <t>kl. 00:00 – 08:00 mánudaga til föstudaga</t>
  </si>
  <si>
    <t>Eftir 5 ár í starfi</t>
  </si>
  <si>
    <t>Orlofsréttur 10,64% = 25 dagar x 8 = 200 tímar 2080 - 200 = 1880</t>
  </si>
  <si>
    <t>kl. 00:00 – 24:00 laugard., sunnud. og sérstaka frídaga</t>
  </si>
  <si>
    <t>Vinnutímar á ári 1888 (2080 mínus 200 = 1880)</t>
  </si>
  <si>
    <t>kl. 00:00 – 24:00 stórhátíðardaga, sbr. 2.1.4.3.</t>
  </si>
  <si>
    <t>Orlof 25 dagar</t>
  </si>
  <si>
    <t>Brot úr klst. greiðist hlutfallslega.</t>
  </si>
  <si>
    <t>Eftir 5 ár í sömu sókn</t>
  </si>
  <si>
    <t>Orlofsréttur 11,11% = 27 dagar x 8 = 216 tímar 2080 - 216 = 1864</t>
  </si>
  <si>
    <t>Vinnutímar á ári 1864 (2080 mínus 216 = 1864)</t>
  </si>
  <si>
    <t>Orlof 27 dagar</t>
  </si>
  <si>
    <t>Eftir 10 ár í starfi</t>
  </si>
  <si>
    <t>Orlofsréttur 12,55% = 30 dagar x 8 = 240 tímar 2080 -240 = 1840</t>
  </si>
  <si>
    <t>Vinnutímar á ári 1840 (2080 mínus 240 = 1840)</t>
  </si>
  <si>
    <t>Orlof 30 dagar</t>
  </si>
  <si>
    <t>Álagsstuðull</t>
  </si>
  <si>
    <t>Messan með stórhátíðarálagi</t>
  </si>
  <si>
    <t>Alls á mán.með álagi</t>
  </si>
  <si>
    <t>Starfshlutfall %</t>
  </si>
  <si>
    <t xml:space="preserve">Messan </t>
  </si>
  <si>
    <t xml:space="preserve">Samtals A: </t>
  </si>
  <si>
    <t xml:space="preserve">Samtals B: </t>
  </si>
  <si>
    <t xml:space="preserve">Samtals A+B+C: </t>
  </si>
  <si>
    <t>Vinnumán. (eða fjöldi skipta)</t>
  </si>
  <si>
    <t>Samtals C:</t>
  </si>
  <si>
    <t>A+B</t>
  </si>
  <si>
    <t>Klst. á stakan viðburð</t>
  </si>
  <si>
    <r>
      <t xml:space="preserve">C hluti </t>
    </r>
    <r>
      <rPr>
        <i/>
        <sz val="11"/>
        <color rgb="FF000000"/>
        <rFont val="Calibri"/>
      </rPr>
      <t>samningsatriði</t>
    </r>
  </si>
  <si>
    <r>
      <t xml:space="preserve">A hluti </t>
    </r>
    <r>
      <rPr>
        <i/>
        <sz val="11"/>
        <color rgb="FF000000"/>
        <rFont val="Calibri"/>
      </rPr>
      <t>fastur tímafjöldi</t>
    </r>
  </si>
  <si>
    <t>taka þarf tillit til undirbúnings</t>
  </si>
  <si>
    <t>Sunnudagaskóli</t>
  </si>
  <si>
    <t>Barnakór/Bjöllukór</t>
  </si>
  <si>
    <t>Bænastundir/Tíðagjörð</t>
  </si>
  <si>
    <t>Endurmenntun og fagleg uppbygging organista</t>
  </si>
  <si>
    <t>Einir tónleikar - eða viðamikil tónlistarmessa (t.d. aðventuhátíð)</t>
  </si>
  <si>
    <t>Undirbúningur fyrir eina tónleika</t>
  </si>
  <si>
    <t>Aðstoð við fermingarfræðslu/æskulýðsstarf</t>
  </si>
  <si>
    <t>Ýmsar samverur/heimsóknir, t.d. með öldruðum, leikskólabörnum og öðrum</t>
  </si>
  <si>
    <t>Námskeið/fyrirlestrar/fræðsla</t>
  </si>
  <si>
    <t>Listvinafélag og skipulag utanaðkomandi tónlistarviðburða</t>
  </si>
  <si>
    <t>Gerð messuskráa og kynningarefnis</t>
  </si>
  <si>
    <t>Umsjón með vefsíðu(m) og samfélagsmiðlum</t>
  </si>
  <si>
    <t>Umsjón og skipuleg nótnasafns</t>
  </si>
  <si>
    <t>Raddsetningar, útsetningar, umritanir og tölvuvinnsla ýmis konar</t>
  </si>
  <si>
    <r>
      <t xml:space="preserve">B hluti </t>
    </r>
    <r>
      <rPr>
        <i/>
        <sz val="11"/>
        <color rgb="FF000000"/>
        <rFont val="Calibri"/>
      </rPr>
      <t>aukið um</t>
    </r>
    <r>
      <rPr>
        <i/>
        <sz val="11"/>
        <color rgb="FF000000"/>
        <rFont val="Calibri"/>
      </rPr>
      <t>fang</t>
    </r>
  </si>
  <si>
    <t xml:space="preserve">Annað </t>
  </si>
  <si>
    <t xml:space="preserve">Aðrir fundir og nefndarstörf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</si>
</sst>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rgb="FF000000"/>
      <name val="Helvetica Neue"/>
    </font>
    <font>
      <sz val="11"/>
      <color rgb="FF000000"/>
      <name val="Helvetica Neue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65911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Helvetica Neue"/>
    </font>
    <font>
      <u/>
      <sz val="11"/>
      <color theme="11"/>
      <name val="Helvetica Neue"/>
    </font>
    <font>
      <i/>
      <sz val="11"/>
      <color rgb="FF000000"/>
      <name val="Calibri"/>
    </font>
    <font>
      <i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2" borderId="1" xfId="0" applyFont="1" applyFill="1" applyBorder="1" applyAlignment="1"/>
    <xf numFmtId="0" fontId="2" fillId="0" borderId="3" xfId="0" applyFont="1" applyBorder="1" applyAlignment="1"/>
    <xf numFmtId="4" fontId="2" fillId="0" borderId="4" xfId="0" applyNumberFormat="1" applyFont="1" applyBorder="1" applyAlignment="1"/>
    <xf numFmtId="164" fontId="5" fillId="0" borderId="4" xfId="0" applyNumberFormat="1" applyFont="1" applyBorder="1" applyAlignment="1"/>
    <xf numFmtId="164" fontId="2" fillId="0" borderId="4" xfId="0" applyNumberFormat="1" applyFont="1" applyBorder="1" applyAlignment="1"/>
    <xf numFmtId="4" fontId="5" fillId="0" borderId="4" xfId="0" applyNumberFormat="1" applyFont="1" applyBorder="1" applyAlignment="1"/>
    <xf numFmtId="3" fontId="5" fillId="0" borderId="4" xfId="0" applyNumberFormat="1" applyFont="1" applyBorder="1" applyAlignment="1"/>
    <xf numFmtId="4" fontId="2" fillId="0" borderId="0" xfId="0" applyNumberFormat="1" applyFont="1" applyAlignment="1"/>
    <xf numFmtId="4" fontId="2" fillId="0" borderId="6" xfId="0" applyNumberFormat="1" applyFont="1" applyBorder="1" applyAlignment="1"/>
    <xf numFmtId="9" fontId="4" fillId="0" borderId="0" xfId="0" applyNumberFormat="1" applyFont="1" applyAlignment="1"/>
    <xf numFmtId="4" fontId="2" fillId="0" borderId="2" xfId="0" applyNumberFormat="1" applyFont="1" applyBorder="1" applyAlignment="1"/>
    <xf numFmtId="164" fontId="2" fillId="0" borderId="6" xfId="0" applyNumberFormat="1" applyFont="1" applyBorder="1" applyAlignment="1"/>
    <xf numFmtId="0" fontId="7" fillId="0" borderId="0" xfId="0" applyNumberFormat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4" fontId="4" fillId="3" borderId="5" xfId="0" applyNumberFormat="1" applyFont="1" applyFill="1" applyBorder="1" applyAlignment="1"/>
    <xf numFmtId="3" fontId="4" fillId="3" borderId="5" xfId="0" applyNumberFormat="1" applyFont="1" applyFill="1" applyBorder="1" applyAlignment="1"/>
    <xf numFmtId="4" fontId="4" fillId="4" borderId="5" xfId="0" applyNumberFormat="1" applyFont="1" applyFill="1" applyBorder="1" applyAlignment="1"/>
    <xf numFmtId="3" fontId="4" fillId="4" borderId="5" xfId="0" applyNumberFormat="1" applyFont="1" applyFill="1" applyBorder="1" applyAlignment="1"/>
    <xf numFmtId="0" fontId="4" fillId="6" borderId="0" xfId="0" applyFont="1" applyFill="1" applyAlignment="1"/>
    <xf numFmtId="4" fontId="4" fillId="8" borderId="5" xfId="0" applyNumberFormat="1" applyFont="1" applyFill="1" applyBorder="1" applyAlignment="1"/>
    <xf numFmtId="3" fontId="4" fillId="8" borderId="5" xfId="0" applyNumberFormat="1" applyFont="1" applyFill="1" applyBorder="1" applyAlignment="1"/>
    <xf numFmtId="0" fontId="2" fillId="0" borderId="13" xfId="0" applyFont="1" applyBorder="1" applyAlignment="1"/>
    <xf numFmtId="164" fontId="5" fillId="0" borderId="6" xfId="0" applyNumberFormat="1" applyFont="1" applyBorder="1" applyAlignment="1"/>
    <xf numFmtId="4" fontId="5" fillId="0" borderId="6" xfId="0" applyNumberFormat="1" applyFont="1" applyBorder="1" applyAlignment="1"/>
    <xf numFmtId="3" fontId="5" fillId="0" borderId="6" xfId="0" applyNumberFormat="1" applyFont="1" applyBorder="1" applyAlignment="1"/>
    <xf numFmtId="0" fontId="4" fillId="8" borderId="14" xfId="0" applyFont="1" applyFill="1" applyBorder="1" applyAlignment="1"/>
    <xf numFmtId="0" fontId="2" fillId="0" borderId="13" xfId="0" applyFont="1" applyBorder="1" applyAlignment="1">
      <alignment wrapText="1"/>
    </xf>
    <xf numFmtId="4" fontId="2" fillId="0" borderId="16" xfId="0" applyNumberFormat="1" applyFont="1" applyBorder="1" applyAlignment="1"/>
    <xf numFmtId="0" fontId="4" fillId="3" borderId="14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4" fillId="5" borderId="0" xfId="0" applyFont="1" applyFill="1" applyAlignment="1"/>
    <xf numFmtId="164" fontId="2" fillId="0" borderId="0" xfId="0" applyNumberFormat="1" applyFont="1" applyBorder="1" applyAlignment="1"/>
    <xf numFmtId="3" fontId="4" fillId="10" borderId="15" xfId="0" applyNumberFormat="1" applyFont="1" applyFill="1" applyBorder="1" applyAlignment="1"/>
    <xf numFmtId="3" fontId="4" fillId="10" borderId="17" xfId="0" applyNumberFormat="1" applyFont="1" applyFill="1" applyBorder="1" applyAlignment="1"/>
    <xf numFmtId="49" fontId="4" fillId="0" borderId="10" xfId="0" applyNumberFormat="1" applyFont="1" applyBorder="1" applyAlignment="1">
      <alignment horizontal="center"/>
    </xf>
    <xf numFmtId="3" fontId="4" fillId="9" borderId="18" xfId="0" applyNumberFormat="1" applyFont="1" applyFill="1" applyBorder="1" applyAlignment="1"/>
    <xf numFmtId="1" fontId="4" fillId="0" borderId="0" xfId="1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10" borderId="12" xfId="0" applyNumberFormat="1" applyFont="1" applyFill="1" applyBorder="1" applyAlignment="1"/>
    <xf numFmtId="9" fontId="3" fillId="0" borderId="0" xfId="1" applyNumberFormat="1" applyFont="1" applyFill="1" applyBorder="1" applyAlignment="1"/>
    <xf numFmtId="0" fontId="3" fillId="10" borderId="8" xfId="0" applyFont="1" applyFill="1" applyBorder="1" applyAlignment="1"/>
    <xf numFmtId="49" fontId="4" fillId="7" borderId="0" xfId="0" applyNumberFormat="1" applyFont="1" applyFill="1" applyAlignment="1"/>
    <xf numFmtId="0" fontId="3" fillId="0" borderId="7" xfId="0" applyFont="1" applyFill="1" applyBorder="1" applyAlignment="1"/>
    <xf numFmtId="9" fontId="3" fillId="0" borderId="0" xfId="1" applyFont="1" applyFill="1" applyBorder="1" applyAlignment="1"/>
    <xf numFmtId="0" fontId="10" fillId="0" borderId="1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/>
    <xf numFmtId="4" fontId="4" fillId="8" borderId="15" xfId="0" applyNumberFormat="1" applyFont="1" applyFill="1" applyBorder="1" applyAlignment="1"/>
    <xf numFmtId="4" fontId="2" fillId="0" borderId="1" xfId="0" applyNumberFormat="1" applyFont="1" applyBorder="1" applyAlignment="1"/>
    <xf numFmtId="164" fontId="5" fillId="0" borderId="1" xfId="0" applyNumberFormat="1" applyFont="1" applyBorder="1" applyAlignment="1"/>
    <xf numFmtId="164" fontId="2" fillId="0" borderId="1" xfId="0" applyNumberFormat="1" applyFont="1" applyBorder="1" applyAlignment="1"/>
    <xf numFmtId="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4" fillId="4" borderId="19" xfId="0" applyFont="1" applyFill="1" applyBorder="1" applyAlignment="1"/>
    <xf numFmtId="4" fontId="4" fillId="4" borderId="20" xfId="0" applyNumberFormat="1" applyFont="1" applyFill="1" applyBorder="1" applyAlignment="1"/>
    <xf numFmtId="0" fontId="11" fillId="0" borderId="3" xfId="0" applyFont="1" applyBorder="1" applyAlignment="1"/>
    <xf numFmtId="1" fontId="4" fillId="8" borderId="5" xfId="0" applyNumberFormat="1" applyFont="1" applyFill="1" applyBorder="1" applyAlignment="1"/>
    <xf numFmtId="9" fontId="3" fillId="9" borderId="9" xfId="1" applyNumberFormat="1" applyFont="1" applyFill="1" applyBorder="1" applyAlignme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G3" sqref="G3"/>
    </sheetView>
  </sheetViews>
  <sheetFormatPr defaultColWidth="11" defaultRowHeight="14.25"/>
  <cols>
    <col min="1" max="1" width="23.125" customWidth="1"/>
    <col min="2" max="2" width="57.375" customWidth="1"/>
    <col min="3" max="3" width="12.875" style="1" bestFit="1" customWidth="1"/>
    <col min="5" max="5" width="11" style="1"/>
  </cols>
  <sheetData>
    <row r="1" spans="1:12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>
      <c r="A2" s="2"/>
      <c r="B2" s="3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45">
      <c r="A3" s="4"/>
      <c r="B3" s="5"/>
      <c r="C3" s="39" t="s">
        <v>45</v>
      </c>
      <c r="D3" s="39" t="s">
        <v>4</v>
      </c>
      <c r="E3" s="39" t="s">
        <v>34</v>
      </c>
      <c r="F3" s="39" t="s">
        <v>5</v>
      </c>
      <c r="G3" s="39" t="s">
        <v>36</v>
      </c>
      <c r="H3" s="39" t="s">
        <v>42</v>
      </c>
      <c r="I3" s="39" t="s">
        <v>6</v>
      </c>
      <c r="J3" s="39" t="s">
        <v>7</v>
      </c>
      <c r="K3" s="39" t="s">
        <v>37</v>
      </c>
      <c r="L3" s="4"/>
    </row>
    <row r="4" spans="1:12" s="1" customFormat="1" ht="15">
      <c r="A4" s="40" t="s">
        <v>47</v>
      </c>
      <c r="B4" s="6" t="s">
        <v>35</v>
      </c>
      <c r="C4" s="7">
        <v>4</v>
      </c>
      <c r="D4" s="7"/>
      <c r="E4" s="7">
        <v>1.9</v>
      </c>
      <c r="F4" s="8">
        <f>IF(C4&gt;0,1)</f>
        <v>1</v>
      </c>
      <c r="G4" s="9">
        <f>(C4*E4*F4)</f>
        <v>7.6</v>
      </c>
      <c r="H4" s="10">
        <v>6</v>
      </c>
      <c r="I4" s="9">
        <f>(G4*H4)</f>
        <v>45.599999999999994</v>
      </c>
      <c r="J4" s="11">
        <v>1840</v>
      </c>
      <c r="K4" s="9">
        <f>(I4/J4)*100</f>
        <v>2.4782608695652173</v>
      </c>
      <c r="L4" s="12"/>
    </row>
    <row r="5" spans="1:12" ht="15">
      <c r="A5" s="2"/>
      <c r="B5" s="6" t="s">
        <v>38</v>
      </c>
      <c r="C5" s="7"/>
      <c r="D5" s="7">
        <v>4</v>
      </c>
      <c r="E5" s="7">
        <v>1.55</v>
      </c>
      <c r="F5" s="8">
        <v>4.2</v>
      </c>
      <c r="G5" s="9">
        <f t="shared" ref="G5:G11" si="0">(D5*E5*F5)</f>
        <v>26.040000000000003</v>
      </c>
      <c r="H5" s="10">
        <v>10.6</v>
      </c>
      <c r="I5" s="9">
        <f t="shared" ref="I5:I11" si="1">(G5*H5)</f>
        <v>276.024</v>
      </c>
      <c r="J5" s="11">
        <v>1840</v>
      </c>
      <c r="K5" s="9">
        <f t="shared" ref="K5:K11" si="2">(I5/J5)*100</f>
        <v>15.001304347826085</v>
      </c>
      <c r="L5" s="12"/>
    </row>
    <row r="6" spans="1:12" ht="15">
      <c r="A6" s="2"/>
      <c r="B6" s="6" t="s">
        <v>8</v>
      </c>
      <c r="C6" s="7"/>
      <c r="D6" s="7">
        <v>5</v>
      </c>
      <c r="E6" s="7">
        <v>1</v>
      </c>
      <c r="F6" s="8">
        <v>4.2</v>
      </c>
      <c r="G6" s="9">
        <f t="shared" si="0"/>
        <v>21</v>
      </c>
      <c r="H6" s="10">
        <v>10.6</v>
      </c>
      <c r="I6" s="9">
        <f t="shared" si="1"/>
        <v>222.6</v>
      </c>
      <c r="J6" s="11">
        <v>1840</v>
      </c>
      <c r="K6" s="9">
        <f t="shared" si="2"/>
        <v>12.097826086956522</v>
      </c>
      <c r="L6" s="12"/>
    </row>
    <row r="7" spans="1:12" ht="15">
      <c r="A7" s="2"/>
      <c r="B7" s="6" t="s">
        <v>0</v>
      </c>
      <c r="C7" s="7"/>
      <c r="D7" s="7">
        <v>4</v>
      </c>
      <c r="E7" s="7">
        <v>1.33</v>
      </c>
      <c r="F7" s="8">
        <v>4.2</v>
      </c>
      <c r="G7" s="9">
        <f t="shared" si="0"/>
        <v>22.344000000000001</v>
      </c>
      <c r="H7" s="10">
        <v>10.6</v>
      </c>
      <c r="I7" s="9">
        <f t="shared" si="1"/>
        <v>236.84640000000002</v>
      </c>
      <c r="J7" s="11">
        <v>1840</v>
      </c>
      <c r="K7" s="9">
        <f t="shared" si="2"/>
        <v>12.87208695652174</v>
      </c>
      <c r="L7" s="12"/>
    </row>
    <row r="8" spans="1:12" ht="15.75" thickBot="1">
      <c r="A8" s="2"/>
      <c r="B8" s="31" t="s">
        <v>1</v>
      </c>
      <c r="C8" s="13"/>
      <c r="D8" s="13">
        <v>2</v>
      </c>
      <c r="E8" s="13">
        <v>1</v>
      </c>
      <c r="F8" s="32">
        <v>4.2</v>
      </c>
      <c r="G8" s="16">
        <f t="shared" si="0"/>
        <v>8.4</v>
      </c>
      <c r="H8" s="33">
        <v>10.6</v>
      </c>
      <c r="I8" s="16">
        <f t="shared" si="1"/>
        <v>89.04</v>
      </c>
      <c r="J8" s="34">
        <v>1840</v>
      </c>
      <c r="K8" s="16">
        <f t="shared" si="2"/>
        <v>4.839130434782609</v>
      </c>
      <c r="L8" s="12"/>
    </row>
    <row r="9" spans="1:12" ht="15.75" thickBot="1">
      <c r="A9" s="4"/>
      <c r="B9" s="38" t="s">
        <v>39</v>
      </c>
      <c r="C9" s="24">
        <f>SUM(C4+C5+C6+C7+C8)</f>
        <v>4</v>
      </c>
      <c r="D9" s="24">
        <f>SUM(D4+D5+D6+D7+D8)</f>
        <v>15</v>
      </c>
      <c r="E9" s="24"/>
      <c r="F9" s="24"/>
      <c r="G9" s="24">
        <f>G4+G5+G6+G7+G8</f>
        <v>85.384000000000015</v>
      </c>
      <c r="H9" s="24"/>
      <c r="I9" s="25">
        <f>SUM(I4+I5+I6+I7+I8)</f>
        <v>870.11040000000003</v>
      </c>
      <c r="J9" s="24"/>
      <c r="K9" s="45">
        <f>SUM(K4+K5+K6+K7+K8)</f>
        <v>47.288608695652179</v>
      </c>
      <c r="L9" s="46"/>
    </row>
    <row r="10" spans="1:12" ht="15.75" thickBot="1">
      <c r="A10" s="28" t="s">
        <v>63</v>
      </c>
      <c r="B10" s="6" t="s">
        <v>9</v>
      </c>
      <c r="C10" s="13"/>
      <c r="D10" s="13">
        <v>2</v>
      </c>
      <c r="E10" s="13">
        <v>1</v>
      </c>
      <c r="F10" s="8">
        <v>4.2</v>
      </c>
      <c r="G10" s="9">
        <f t="shared" si="0"/>
        <v>8.4</v>
      </c>
      <c r="H10" s="10">
        <v>10.6</v>
      </c>
      <c r="I10" s="9">
        <f t="shared" si="1"/>
        <v>89.04</v>
      </c>
      <c r="J10" s="11">
        <v>1840</v>
      </c>
      <c r="K10" s="9">
        <f t="shared" si="2"/>
        <v>4.839130434782609</v>
      </c>
      <c r="L10" s="14"/>
    </row>
    <row r="11" spans="1:12" ht="30.75" thickBot="1">
      <c r="A11" s="4"/>
      <c r="B11" s="36" t="s">
        <v>10</v>
      </c>
      <c r="C11" s="37"/>
      <c r="D11" s="37">
        <v>5</v>
      </c>
      <c r="E11" s="13">
        <v>1</v>
      </c>
      <c r="F11" s="32">
        <v>4.2</v>
      </c>
      <c r="G11" s="16">
        <f t="shared" si="0"/>
        <v>21</v>
      </c>
      <c r="H11" s="33">
        <v>10.6</v>
      </c>
      <c r="I11" s="16">
        <f t="shared" si="1"/>
        <v>222.6</v>
      </c>
      <c r="J11" s="34">
        <v>1840</v>
      </c>
      <c r="K11" s="41">
        <f t="shared" si="2"/>
        <v>12.097826086956522</v>
      </c>
      <c r="L11" s="44" t="s">
        <v>44</v>
      </c>
    </row>
    <row r="12" spans="1:12" ht="15.75" thickBot="1">
      <c r="A12" s="4"/>
      <c r="B12" s="63" t="s">
        <v>40</v>
      </c>
      <c r="C12" s="64">
        <f>SUM(C10+C11)</f>
        <v>0</v>
      </c>
      <c r="D12" s="26">
        <f>SUM(D10+D11)</f>
        <v>7</v>
      </c>
      <c r="E12" s="26"/>
      <c r="F12" s="26"/>
      <c r="G12" s="26">
        <f>G10+G11</f>
        <v>29.4</v>
      </c>
      <c r="H12" s="26"/>
      <c r="I12" s="27">
        <f>SUM(I10+I11)</f>
        <v>311.64</v>
      </c>
      <c r="J12" s="26"/>
      <c r="K12" s="43">
        <f>SUM(K10+K11)</f>
        <v>16.93695652173913</v>
      </c>
      <c r="L12" s="48">
        <f>SUM(K9+K12)</f>
        <v>64.225565217391306</v>
      </c>
    </row>
    <row r="13" spans="1:12" s="1" customFormat="1" ht="15">
      <c r="A13" s="51" t="s">
        <v>46</v>
      </c>
      <c r="B13" s="54" t="s">
        <v>49</v>
      </c>
      <c r="C13" s="58"/>
      <c r="D13" s="15">
        <v>2</v>
      </c>
      <c r="E13" s="58">
        <v>1</v>
      </c>
      <c r="F13" s="59">
        <v>4.2</v>
      </c>
      <c r="G13" s="60">
        <f>(D13*E13*F13)</f>
        <v>8.4</v>
      </c>
      <c r="H13" s="61">
        <v>8</v>
      </c>
      <c r="I13" s="60">
        <f>(G13*H13)</f>
        <v>67.2</v>
      </c>
      <c r="J13" s="62">
        <v>1840</v>
      </c>
      <c r="K13" s="60">
        <f>(I13/J13)*100</f>
        <v>3.6521739130434785</v>
      </c>
      <c r="L13" s="12"/>
    </row>
    <row r="14" spans="1:12" s="1" customFormat="1" ht="15">
      <c r="A14" s="2" t="s">
        <v>48</v>
      </c>
      <c r="B14" s="54" t="s">
        <v>50</v>
      </c>
      <c r="C14" s="58"/>
      <c r="D14" s="15">
        <v>7</v>
      </c>
      <c r="E14" s="58">
        <v>1</v>
      </c>
      <c r="F14" s="59">
        <v>4.2</v>
      </c>
      <c r="G14" s="60">
        <f t="shared" ref="G14:G15" si="3">(D14*E14*F14)</f>
        <v>29.400000000000002</v>
      </c>
      <c r="H14" s="61">
        <v>9</v>
      </c>
      <c r="I14" s="60">
        <f t="shared" ref="I14:I15" si="4">(G14*H14)</f>
        <v>264.60000000000002</v>
      </c>
      <c r="J14" s="62">
        <v>1840</v>
      </c>
      <c r="K14" s="60">
        <f t="shared" ref="K14:K15" si="5">(I14/J14)*100</f>
        <v>14.380434782608697</v>
      </c>
      <c r="L14" s="12"/>
    </row>
    <row r="15" spans="1:12" s="1" customFormat="1" ht="15">
      <c r="A15" s="4"/>
      <c r="B15" s="54" t="s">
        <v>51</v>
      </c>
      <c r="C15" s="58"/>
      <c r="D15" s="15">
        <v>4</v>
      </c>
      <c r="E15" s="58">
        <v>1</v>
      </c>
      <c r="F15" s="59">
        <v>4.2</v>
      </c>
      <c r="G15" s="60">
        <f t="shared" si="3"/>
        <v>16.8</v>
      </c>
      <c r="H15" s="61">
        <v>8</v>
      </c>
      <c r="I15" s="60">
        <f t="shared" si="4"/>
        <v>134.4</v>
      </c>
      <c r="J15" s="62">
        <v>1840</v>
      </c>
      <c r="K15" s="60">
        <f t="shared" si="5"/>
        <v>7.304347826086957</v>
      </c>
      <c r="L15" s="12"/>
    </row>
    <row r="16" spans="1:12" s="1" customFormat="1" ht="15">
      <c r="A16" s="4"/>
      <c r="B16" s="54" t="s">
        <v>53</v>
      </c>
      <c r="C16" s="58">
        <v>4</v>
      </c>
      <c r="D16" s="15"/>
      <c r="E16" s="58">
        <v>1.55</v>
      </c>
      <c r="F16" s="59">
        <f>IF(C16&gt;0,1)</f>
        <v>1</v>
      </c>
      <c r="G16" s="60">
        <f>(C16*E16*F16)</f>
        <v>6.2</v>
      </c>
      <c r="H16" s="61">
        <v>1</v>
      </c>
      <c r="I16" s="60">
        <f t="shared" ref="I16:I18" si="6">(G16*H16)</f>
        <v>6.2</v>
      </c>
      <c r="J16" s="62">
        <v>1840</v>
      </c>
      <c r="K16" s="60">
        <f t="shared" ref="K16:K18" si="7">(I16/J16)*100</f>
        <v>0.33695652173913043</v>
      </c>
      <c r="L16" s="12"/>
    </row>
    <row r="17" spans="1:12" s="1" customFormat="1" ht="15">
      <c r="A17" s="4"/>
      <c r="B17" s="55" t="s">
        <v>54</v>
      </c>
      <c r="C17" s="7"/>
      <c r="D17" s="58">
        <v>4</v>
      </c>
      <c r="E17" s="58">
        <v>1</v>
      </c>
      <c r="F17" s="59">
        <v>4.2</v>
      </c>
      <c r="G17" s="60">
        <f t="shared" ref="G17" si="8">(D17*E17*F17)</f>
        <v>16.8</v>
      </c>
      <c r="H17" s="61">
        <v>9</v>
      </c>
      <c r="I17" s="60">
        <f t="shared" si="6"/>
        <v>151.20000000000002</v>
      </c>
      <c r="J17" s="62">
        <v>1840</v>
      </c>
      <c r="K17" s="60">
        <f t="shared" si="7"/>
        <v>8.2173913043478262</v>
      </c>
      <c r="L17" s="12"/>
    </row>
    <row r="18" spans="1:12" s="1" customFormat="1" ht="15">
      <c r="A18" s="4"/>
      <c r="B18" s="55" t="s">
        <v>52</v>
      </c>
      <c r="C18" s="7"/>
      <c r="D18" s="58"/>
      <c r="E18" s="13">
        <v>1</v>
      </c>
      <c r="F18" s="32">
        <v>4.2</v>
      </c>
      <c r="G18" s="60">
        <v>0</v>
      </c>
      <c r="H18" s="33">
        <v>10.6</v>
      </c>
      <c r="I18" s="60">
        <f t="shared" si="6"/>
        <v>0</v>
      </c>
      <c r="J18" s="34">
        <v>1840</v>
      </c>
      <c r="K18" s="60">
        <f t="shared" si="7"/>
        <v>0</v>
      </c>
      <c r="L18" s="12"/>
    </row>
    <row r="19" spans="1:12" ht="18.75">
      <c r="A19" s="3"/>
      <c r="B19" s="55" t="s">
        <v>55</v>
      </c>
      <c r="C19" s="7"/>
      <c r="D19" s="58"/>
      <c r="E19" s="58">
        <v>1</v>
      </c>
      <c r="F19" s="59">
        <v>4.2</v>
      </c>
      <c r="G19" s="60">
        <f t="shared" ref="G19" si="9">(D19*E19*F19)</f>
        <v>0</v>
      </c>
      <c r="H19" s="61">
        <v>10.6</v>
      </c>
      <c r="I19" s="60">
        <f t="shared" ref="I19" si="10">(G19*H19)</f>
        <v>0</v>
      </c>
      <c r="J19" s="62">
        <v>1840</v>
      </c>
      <c r="K19" s="60">
        <f t="shared" ref="K19" si="11">(I19/J19)*100</f>
        <v>0</v>
      </c>
      <c r="L19" s="3"/>
    </row>
    <row r="20" spans="1:12" s="1" customFormat="1" ht="18.75">
      <c r="A20" s="3"/>
      <c r="B20" s="55" t="s">
        <v>56</v>
      </c>
      <c r="C20" s="7"/>
      <c r="D20" s="58"/>
      <c r="E20" s="58">
        <v>1</v>
      </c>
      <c r="F20" s="59">
        <v>4.2</v>
      </c>
      <c r="G20" s="60">
        <f>(D20*E20*F20)</f>
        <v>0</v>
      </c>
      <c r="H20" s="61">
        <v>10.6</v>
      </c>
      <c r="I20" s="60">
        <f>(G20*H20)</f>
        <v>0</v>
      </c>
      <c r="J20" s="62">
        <v>1840</v>
      </c>
      <c r="K20" s="60">
        <f>(I20/J20)*100</f>
        <v>0</v>
      </c>
      <c r="L20" s="3"/>
    </row>
    <row r="21" spans="1:12" s="1" customFormat="1" ht="18.75">
      <c r="A21" s="3"/>
      <c r="B21" s="55" t="s">
        <v>57</v>
      </c>
      <c r="C21" s="7"/>
      <c r="D21" s="58"/>
      <c r="E21" s="13">
        <v>1</v>
      </c>
      <c r="F21" s="32">
        <v>4.2</v>
      </c>
      <c r="G21" s="60">
        <f t="shared" ref="G21:G28" si="12">(D21*E21*F21)</f>
        <v>0</v>
      </c>
      <c r="H21" s="33">
        <v>10.6</v>
      </c>
      <c r="I21" s="60">
        <f t="shared" ref="I21:I28" si="13">(G21*H21)</f>
        <v>0</v>
      </c>
      <c r="J21" s="34">
        <v>1840</v>
      </c>
      <c r="K21" s="60">
        <f t="shared" ref="K21:K28" si="14">(I21/J21)*100</f>
        <v>0</v>
      </c>
      <c r="L21" s="3"/>
    </row>
    <row r="22" spans="1:12" s="1" customFormat="1" ht="18.75">
      <c r="A22" s="3"/>
      <c r="B22" s="55" t="s">
        <v>58</v>
      </c>
      <c r="C22" s="7"/>
      <c r="D22" s="58"/>
      <c r="E22" s="58">
        <v>1</v>
      </c>
      <c r="F22" s="59">
        <v>4.2</v>
      </c>
      <c r="G22" s="60">
        <f t="shared" si="12"/>
        <v>0</v>
      </c>
      <c r="H22" s="61">
        <v>10.6</v>
      </c>
      <c r="I22" s="60">
        <f t="shared" si="13"/>
        <v>0</v>
      </c>
      <c r="J22" s="62">
        <v>1840</v>
      </c>
      <c r="K22" s="60">
        <f t="shared" si="14"/>
        <v>0</v>
      </c>
      <c r="L22" s="3"/>
    </row>
    <row r="23" spans="1:12" s="1" customFormat="1" ht="18.75">
      <c r="A23" s="3"/>
      <c r="B23" s="65" t="s">
        <v>65</v>
      </c>
      <c r="C23" s="7"/>
      <c r="D23" s="58"/>
      <c r="E23" s="58">
        <v>1</v>
      </c>
      <c r="F23" s="59">
        <v>4.2</v>
      </c>
      <c r="G23" s="60">
        <f t="shared" si="12"/>
        <v>0</v>
      </c>
      <c r="H23" s="61">
        <v>10.6</v>
      </c>
      <c r="I23" s="60">
        <f t="shared" si="13"/>
        <v>0</v>
      </c>
      <c r="J23" s="62">
        <v>1840</v>
      </c>
      <c r="K23" s="60">
        <f t="shared" si="14"/>
        <v>0</v>
      </c>
      <c r="L23" s="3"/>
    </row>
    <row r="24" spans="1:12" s="1" customFormat="1" ht="18.75">
      <c r="A24" s="3"/>
      <c r="B24" s="55" t="s">
        <v>59</v>
      </c>
      <c r="C24" s="7"/>
      <c r="D24" s="58"/>
      <c r="E24" s="58">
        <v>1</v>
      </c>
      <c r="F24" s="59">
        <v>4.2</v>
      </c>
      <c r="G24" s="60">
        <f t="shared" si="12"/>
        <v>0</v>
      </c>
      <c r="H24" s="61">
        <v>10.6</v>
      </c>
      <c r="I24" s="60">
        <f t="shared" si="13"/>
        <v>0</v>
      </c>
      <c r="J24" s="62">
        <v>1840</v>
      </c>
      <c r="K24" s="60">
        <f t="shared" si="14"/>
        <v>0</v>
      </c>
      <c r="L24" s="3"/>
    </row>
    <row r="25" spans="1:12" s="1" customFormat="1" ht="18.75">
      <c r="A25" s="3"/>
      <c r="B25" s="55" t="s">
        <v>60</v>
      </c>
      <c r="C25" s="7"/>
      <c r="D25" s="58"/>
      <c r="E25" s="58">
        <v>1</v>
      </c>
      <c r="F25" s="59">
        <v>4.2</v>
      </c>
      <c r="G25" s="60">
        <f t="shared" si="12"/>
        <v>0</v>
      </c>
      <c r="H25" s="61">
        <v>10.6</v>
      </c>
      <c r="I25" s="60">
        <f t="shared" si="13"/>
        <v>0</v>
      </c>
      <c r="J25" s="62">
        <v>1840</v>
      </c>
      <c r="K25" s="60">
        <f t="shared" si="14"/>
        <v>0</v>
      </c>
      <c r="L25" s="3"/>
    </row>
    <row r="26" spans="1:12" s="1" customFormat="1" ht="18.75">
      <c r="A26" s="3"/>
      <c r="B26" s="55" t="s">
        <v>61</v>
      </c>
      <c r="C26" s="7"/>
      <c r="D26" s="58"/>
      <c r="E26" s="58">
        <v>1</v>
      </c>
      <c r="F26" s="59">
        <v>4.2</v>
      </c>
      <c r="G26" s="60">
        <f t="shared" si="12"/>
        <v>0</v>
      </c>
      <c r="H26" s="61">
        <v>10.6</v>
      </c>
      <c r="I26" s="60">
        <f t="shared" si="13"/>
        <v>0</v>
      </c>
      <c r="J26" s="62">
        <v>1840</v>
      </c>
      <c r="K26" s="60">
        <f t="shared" si="14"/>
        <v>0</v>
      </c>
      <c r="L26" s="3"/>
    </row>
    <row r="27" spans="1:12" s="1" customFormat="1" ht="18.75">
      <c r="A27" s="3"/>
      <c r="B27" s="55" t="s">
        <v>62</v>
      </c>
      <c r="C27" s="7"/>
      <c r="D27" s="58"/>
      <c r="E27" s="58">
        <v>1.55</v>
      </c>
      <c r="F27" s="59">
        <v>4.2</v>
      </c>
      <c r="G27" s="60">
        <f t="shared" si="12"/>
        <v>0</v>
      </c>
      <c r="H27" s="61">
        <v>1</v>
      </c>
      <c r="I27" s="60">
        <f t="shared" si="13"/>
        <v>0</v>
      </c>
      <c r="J27" s="62">
        <v>1840</v>
      </c>
      <c r="K27" s="60">
        <f t="shared" si="14"/>
        <v>0</v>
      </c>
      <c r="L27" s="3"/>
    </row>
    <row r="28" spans="1:12" s="1" customFormat="1" ht="15">
      <c r="A28" s="2"/>
      <c r="B28" s="65" t="s">
        <v>64</v>
      </c>
      <c r="C28" s="7"/>
      <c r="D28" s="58">
        <v>1</v>
      </c>
      <c r="E28" s="58">
        <v>1</v>
      </c>
      <c r="F28" s="59">
        <v>4.2</v>
      </c>
      <c r="G28" s="60">
        <f t="shared" si="12"/>
        <v>4.2</v>
      </c>
      <c r="H28" s="61">
        <v>9</v>
      </c>
      <c r="I28" s="60">
        <f t="shared" si="13"/>
        <v>37.800000000000004</v>
      </c>
      <c r="J28" s="62">
        <v>1840</v>
      </c>
      <c r="K28" s="60">
        <f t="shared" si="14"/>
        <v>2.0543478260869565</v>
      </c>
      <c r="L28" s="47"/>
    </row>
    <row r="29" spans="1:12" ht="18" customHeight="1" thickBot="1">
      <c r="A29" s="2"/>
      <c r="B29" s="56"/>
      <c r="C29" s="13"/>
      <c r="D29" s="13"/>
    </row>
    <row r="30" spans="1:12" ht="15.75" thickBot="1">
      <c r="A30" s="2"/>
      <c r="B30" s="35" t="s">
        <v>43</v>
      </c>
      <c r="C30" s="29">
        <f>SUM(C13:C29)</f>
        <v>4</v>
      </c>
      <c r="D30" s="29">
        <f>SUM(D13:D18)</f>
        <v>17</v>
      </c>
      <c r="E30" s="29"/>
      <c r="F30" s="29"/>
      <c r="G30" s="66">
        <f>SUM(G13:G28)</f>
        <v>81.800000000000011</v>
      </c>
      <c r="H30" s="29"/>
      <c r="I30" s="30">
        <f>SUM(I13:I27)</f>
        <v>623.6</v>
      </c>
      <c r="J30" s="29"/>
      <c r="K30" s="42">
        <f>SUM(K13:K27)</f>
        <v>33.891304347826086</v>
      </c>
    </row>
    <row r="31" spans="1:12" ht="15.75" thickBot="1">
      <c r="A31" s="2"/>
      <c r="B31" s="35" t="s">
        <v>41</v>
      </c>
      <c r="C31" s="29">
        <f>SUM(C9+C12+C30)</f>
        <v>8</v>
      </c>
      <c r="D31" s="29">
        <f>SUM(D9+D12+D30)</f>
        <v>39</v>
      </c>
      <c r="E31" s="29"/>
      <c r="F31" s="29"/>
      <c r="G31" s="29">
        <f>SUM(G9,G12,G30)</f>
        <v>196.58400000000003</v>
      </c>
      <c r="H31" s="29"/>
      <c r="I31" s="30">
        <f>SUM(I9+I12+I30)</f>
        <v>1805.3503999999998</v>
      </c>
      <c r="J31" s="29"/>
      <c r="K31" s="57">
        <f>SUM(K9+K12+K30)</f>
        <v>98.116869565217399</v>
      </c>
    </row>
    <row r="32" spans="1:12" ht="19.5" thickBot="1">
      <c r="A32" s="2"/>
      <c r="B32" s="50" t="s">
        <v>2</v>
      </c>
      <c r="C32" s="67">
        <f>K31/100</f>
        <v>0.98116869565217402</v>
      </c>
      <c r="D32" s="49"/>
      <c r="E32" s="3"/>
      <c r="F32" s="3"/>
      <c r="G32" s="3"/>
      <c r="H32" s="3"/>
      <c r="I32" s="3"/>
      <c r="J32" s="3"/>
      <c r="K32" s="3"/>
    </row>
    <row r="33" spans="1:11" ht="19.5" thickBot="1">
      <c r="A33" s="2"/>
      <c r="B33" s="52"/>
      <c r="C33" s="53"/>
      <c r="D33" s="49"/>
      <c r="E33" s="3"/>
      <c r="F33" s="3"/>
      <c r="G33" s="3"/>
      <c r="H33" s="3"/>
      <c r="I33" s="3"/>
      <c r="J33" s="3"/>
      <c r="K33" s="3"/>
    </row>
    <row r="34" spans="1:11" ht="15">
      <c r="A34" s="2" t="s">
        <v>11</v>
      </c>
      <c r="B34" s="21" t="s">
        <v>12</v>
      </c>
      <c r="C34" s="20"/>
      <c r="D34" s="20"/>
      <c r="E34" s="2"/>
      <c r="F34" s="69" t="s">
        <v>13</v>
      </c>
      <c r="G34" s="69"/>
      <c r="H34" s="2"/>
      <c r="I34" s="2"/>
      <c r="J34" s="2"/>
      <c r="K34" s="2"/>
    </row>
    <row r="35" spans="1:11" ht="15">
      <c r="A35" s="2"/>
      <c r="B35" s="22" t="s">
        <v>14</v>
      </c>
      <c r="C35" s="20"/>
      <c r="D35" s="20"/>
      <c r="E35" s="2"/>
      <c r="F35" s="17">
        <v>0.33329999999999999</v>
      </c>
      <c r="G35" s="70" t="s">
        <v>15</v>
      </c>
      <c r="H35" s="70"/>
      <c r="I35" s="70"/>
      <c r="J35" s="70"/>
      <c r="K35" s="2"/>
    </row>
    <row r="36" spans="1:11" ht="15.75" thickBot="1">
      <c r="A36" s="2"/>
      <c r="B36" s="23" t="s">
        <v>16</v>
      </c>
      <c r="C36" s="20"/>
      <c r="D36" s="20"/>
      <c r="E36" s="2"/>
      <c r="F36" s="17">
        <v>0.55000000000000004</v>
      </c>
      <c r="G36" s="70" t="s">
        <v>17</v>
      </c>
      <c r="H36" s="70"/>
      <c r="I36" s="70"/>
      <c r="J36" s="70"/>
      <c r="K36" s="2"/>
    </row>
    <row r="37" spans="1:11" ht="15.75" thickBot="1">
      <c r="A37" s="2"/>
      <c r="B37" s="2"/>
      <c r="C37" s="2"/>
      <c r="D37" s="2"/>
      <c r="E37" s="2"/>
      <c r="F37" s="17">
        <v>0.55000000000000004</v>
      </c>
      <c r="G37" s="70" t="s">
        <v>18</v>
      </c>
      <c r="H37" s="70"/>
      <c r="I37" s="70"/>
      <c r="J37" s="70"/>
      <c r="K37" s="2"/>
    </row>
    <row r="38" spans="1:11" ht="15">
      <c r="A38" s="2" t="s">
        <v>19</v>
      </c>
      <c r="B38" s="21" t="s">
        <v>20</v>
      </c>
      <c r="C38" s="20"/>
      <c r="D38" s="20"/>
      <c r="E38" s="2"/>
      <c r="F38" s="17">
        <v>0.55000000000000004</v>
      </c>
      <c r="G38" s="70" t="s">
        <v>21</v>
      </c>
      <c r="H38" s="70"/>
      <c r="I38" s="70"/>
      <c r="J38" s="70"/>
      <c r="K38" s="2"/>
    </row>
    <row r="39" spans="1:11" ht="15">
      <c r="A39" s="2"/>
      <c r="B39" s="22" t="s">
        <v>22</v>
      </c>
      <c r="C39" s="20"/>
      <c r="D39" s="20"/>
      <c r="E39" s="2"/>
      <c r="F39" s="17">
        <v>0.9</v>
      </c>
      <c r="G39" s="70" t="s">
        <v>23</v>
      </c>
      <c r="H39" s="70"/>
      <c r="I39" s="70"/>
      <c r="J39" s="70"/>
      <c r="K39" s="2"/>
    </row>
    <row r="40" spans="1:11" ht="15.75" thickBot="1">
      <c r="A40" s="2"/>
      <c r="B40" s="23" t="s">
        <v>24</v>
      </c>
      <c r="C40" s="20"/>
      <c r="D40" s="20"/>
      <c r="E40" s="2"/>
      <c r="F40" s="68" t="s">
        <v>25</v>
      </c>
      <c r="G40" s="68"/>
      <c r="H40" s="68"/>
      <c r="I40" s="68"/>
      <c r="J40" s="18"/>
      <c r="K40" s="2"/>
    </row>
    <row r="41" spans="1:11" ht="15.75" thickBot="1">
      <c r="A41" s="2"/>
      <c r="B41" s="2"/>
      <c r="C41" s="2"/>
      <c r="D41" s="2"/>
      <c r="E41" s="2"/>
      <c r="F41" s="2"/>
      <c r="G41" s="2"/>
      <c r="H41" s="19"/>
      <c r="I41" s="2"/>
      <c r="J41" s="2"/>
      <c r="K41" s="2"/>
    </row>
    <row r="42" spans="1:11" ht="15">
      <c r="A42" s="2" t="s">
        <v>26</v>
      </c>
      <c r="B42" s="21" t="s">
        <v>27</v>
      </c>
      <c r="C42" s="20"/>
      <c r="D42" s="20"/>
      <c r="E42" s="2"/>
      <c r="F42" s="2"/>
      <c r="G42" s="2"/>
      <c r="H42" s="19"/>
      <c r="I42" s="2"/>
      <c r="J42" s="2"/>
      <c r="K42" s="2"/>
    </row>
    <row r="43" spans="1:11" ht="15">
      <c r="A43" s="2"/>
      <c r="B43" s="22" t="s">
        <v>28</v>
      </c>
      <c r="C43" s="20"/>
      <c r="D43" s="20"/>
      <c r="E43" s="2"/>
      <c r="F43" s="2"/>
      <c r="G43" s="2"/>
      <c r="H43" s="19"/>
      <c r="I43" s="2"/>
      <c r="J43" s="2"/>
      <c r="K43" s="2"/>
    </row>
    <row r="44" spans="1:11" ht="15.75" thickBot="1">
      <c r="B44" s="23" t="s">
        <v>29</v>
      </c>
      <c r="C44" s="20"/>
      <c r="D44" s="20"/>
      <c r="E44" s="2"/>
      <c r="F44" s="2"/>
      <c r="G44" s="2"/>
      <c r="H44" s="19"/>
      <c r="I44" s="2"/>
      <c r="J44" s="2"/>
      <c r="K44" s="2"/>
    </row>
    <row r="45" spans="1:11" ht="15.75" thickBot="1">
      <c r="B45" s="2"/>
      <c r="C45" s="2"/>
      <c r="D45" s="2"/>
      <c r="E45" s="2"/>
      <c r="F45" s="2"/>
      <c r="G45" s="2"/>
      <c r="H45" s="19"/>
      <c r="I45" s="2"/>
      <c r="J45" s="2"/>
      <c r="K45" s="2"/>
    </row>
    <row r="46" spans="1:11" ht="15">
      <c r="A46" t="s">
        <v>30</v>
      </c>
      <c r="B46" s="21" t="s">
        <v>31</v>
      </c>
      <c r="C46" s="20"/>
      <c r="D46" s="20"/>
      <c r="E46" s="2"/>
      <c r="F46" s="2"/>
      <c r="G46" s="2"/>
      <c r="H46" s="2"/>
      <c r="I46" s="2"/>
      <c r="J46" s="2"/>
      <c r="K46" s="2"/>
    </row>
    <row r="47" spans="1:11" ht="15">
      <c r="B47" s="22" t="s">
        <v>32</v>
      </c>
      <c r="C47" s="20"/>
      <c r="D47" s="20"/>
      <c r="E47" s="2"/>
      <c r="F47" s="2"/>
      <c r="G47" s="2"/>
      <c r="H47" s="2"/>
      <c r="I47" s="2"/>
      <c r="J47" s="2"/>
      <c r="K47" s="2"/>
    </row>
    <row r="48" spans="1:11" ht="15.75" thickBot="1">
      <c r="B48" s="23" t="s">
        <v>33</v>
      </c>
      <c r="C48" s="20"/>
      <c r="D48" s="20"/>
      <c r="E48" s="2"/>
      <c r="F48" s="2"/>
      <c r="G48" s="2"/>
      <c r="H48" s="2"/>
      <c r="I48" s="2"/>
      <c r="J48" s="2"/>
      <c r="K48" s="2"/>
    </row>
  </sheetData>
  <sheetProtection selectLockedCells="1"/>
  <mergeCells count="7">
    <mergeCell ref="F40:I40"/>
    <mergeCell ref="F34:G34"/>
    <mergeCell ref="G35:J35"/>
    <mergeCell ref="G36:J36"/>
    <mergeCell ref="G37:J37"/>
    <mergeCell ref="G38:J38"/>
    <mergeCell ref="G39:J39"/>
  </mergeCells>
  <dataValidations count="1">
    <dataValidation allowBlank="1" showInputMessage="1" showErrorMessage="1" promptTitle="Athugið" prompt="Ef taldar eru klst. á stakan viðburð, þá stendur 1 hér. Síðan er fjöldi skipta margfaldaður í dálki H." sqref="F4 F13 F16"/>
  </dataValidations>
  <pageMargins left="0.75" right="0.75" top="1" bottom="1" header="0.5" footer="0.5"/>
  <pageSetup paperSize="9" orientation="portrait" horizontalDpi="4294967292" verticalDpi="4294967292" r:id="rId1"/>
  <ignoredErrors>
    <ignoredError sqref="D9 G19 C30" emptyCellReference="1"/>
    <ignoredError sqref="K9 I9 G16 G9 G12 I12 K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Björg Óskarsdóttir</cp:lastModifiedBy>
  <dcterms:created xsi:type="dcterms:W3CDTF">2016-04-14T22:43:45Z</dcterms:created>
  <dcterms:modified xsi:type="dcterms:W3CDTF">2017-09-18T10:41:23Z</dcterms:modified>
</cp:coreProperties>
</file>