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Kauptaxtar\2025\"/>
    </mc:Choice>
  </mc:AlternateContent>
  <xr:revisionPtr revIDLastSave="0" documentId="8_{05196467-A021-44FD-B0C3-BBAA6969639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eiknivél" sheetId="1" r:id="rId1"/>
    <sheet name="Útreikningatafla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2" l="1"/>
  <c r="C37" i="2"/>
  <c r="F37" i="2"/>
  <c r="H37" i="2"/>
  <c r="J37" i="2"/>
  <c r="C36" i="2"/>
  <c r="F36" i="2"/>
  <c r="H36" i="2"/>
  <c r="J36" i="2"/>
  <c r="C35" i="2"/>
  <c r="F35" i="2"/>
  <c r="H35" i="2"/>
  <c r="J35" i="2"/>
  <c r="C34" i="2"/>
  <c r="F34" i="2"/>
  <c r="H34" i="2"/>
  <c r="J34" i="2"/>
  <c r="C33" i="2"/>
  <c r="F33" i="2"/>
  <c r="H33" i="2"/>
  <c r="J33" i="2"/>
  <c r="C32" i="2"/>
  <c r="F32" i="2"/>
  <c r="H32" i="2"/>
  <c r="J32" i="2"/>
  <c r="C31" i="2"/>
  <c r="F31" i="2"/>
  <c r="H31" i="2"/>
  <c r="J31" i="2"/>
  <c r="C30" i="2"/>
  <c r="F30" i="2"/>
  <c r="H30" i="2"/>
  <c r="J30" i="2"/>
  <c r="E29" i="2"/>
  <c r="F29" i="2"/>
  <c r="H29" i="2"/>
  <c r="J29" i="2"/>
  <c r="E28" i="2"/>
  <c r="F28" i="2"/>
  <c r="H28" i="2"/>
  <c r="J28" i="2"/>
  <c r="E27" i="2"/>
  <c r="F27" i="2"/>
  <c r="H27" i="2"/>
  <c r="J27" i="2"/>
  <c r="E26" i="2"/>
  <c r="F26" i="2"/>
  <c r="H26" i="2"/>
  <c r="J26" i="2"/>
  <c r="E25" i="2"/>
  <c r="F25" i="2"/>
  <c r="H25" i="2"/>
  <c r="J25" i="2"/>
  <c r="E24" i="2"/>
  <c r="F24" i="2"/>
  <c r="H24" i="2"/>
  <c r="J24" i="2"/>
  <c r="E23" i="2"/>
  <c r="F23" i="2"/>
  <c r="H23" i="2"/>
  <c r="J23" i="2"/>
  <c r="E22" i="2"/>
  <c r="F22" i="2"/>
  <c r="H22" i="2"/>
  <c r="J22" i="2"/>
  <c r="E21" i="2"/>
  <c r="F21" i="2"/>
  <c r="H21" i="2"/>
  <c r="J21" i="2"/>
  <c r="C18" i="2"/>
  <c r="F18" i="2"/>
  <c r="H18" i="2"/>
  <c r="J18" i="2"/>
  <c r="C17" i="2"/>
  <c r="F17" i="2"/>
  <c r="H17" i="2"/>
  <c r="J17" i="2"/>
  <c r="E14" i="2"/>
  <c r="F14" i="2"/>
  <c r="H14" i="2"/>
  <c r="J14" i="2"/>
  <c r="E13" i="2"/>
  <c r="F13" i="2"/>
  <c r="H13" i="2"/>
  <c r="J13" i="2"/>
  <c r="E12" i="2"/>
  <c r="F12" i="2"/>
  <c r="H12" i="2"/>
  <c r="J12" i="2"/>
  <c r="E11" i="2"/>
  <c r="F11" i="2"/>
  <c r="H11" i="2"/>
  <c r="J11" i="2"/>
  <c r="E10" i="2"/>
  <c r="F10" i="2"/>
  <c r="H10" i="2"/>
  <c r="J10" i="2"/>
  <c r="E9" i="2"/>
  <c r="F9" i="2"/>
  <c r="H9" i="2"/>
  <c r="J9" i="2"/>
  <c r="E8" i="2"/>
  <c r="F8" i="2"/>
  <c r="H8" i="2"/>
  <c r="J8" i="2"/>
  <c r="E7" i="2"/>
  <c r="F7" i="2"/>
  <c r="H7" i="2"/>
  <c r="J7" i="2"/>
  <c r="G6" i="2"/>
  <c r="F6" i="2"/>
  <c r="H6" i="2"/>
  <c r="J6" i="2"/>
  <c r="G5" i="2"/>
  <c r="F5" i="2"/>
  <c r="H5" i="2"/>
  <c r="J5" i="2"/>
  <c r="E4" i="2"/>
  <c r="F4" i="2"/>
  <c r="H4" i="2"/>
  <c r="J4" i="2"/>
  <c r="E3" i="2"/>
  <c r="F3" i="2"/>
  <c r="H3" i="2"/>
  <c r="C27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H38" i="2"/>
  <c r="J3" i="2"/>
  <c r="J38" i="2"/>
  <c r="C2" i="1"/>
  <c r="C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ArnyBjork</author>
    <author>Þorvaldur Örn Davíðsson</author>
  </authors>
  <commentList>
    <comment ref="A2" authorId="0" shapeId="0" xr:uid="{00000000-0006-0000-0000-000001000000}">
      <text>
        <r>
          <rPr>
            <sz val="10"/>
            <color indexed="8"/>
            <rFont val="Arial"/>
          </rPr>
          <t>Hér er skráður fjöldi messa sem leiknar eru á mánuði. Séu messur hvern sunnudag er gildið 4,2 en 2,1 hálfsmánaðarlega.</t>
        </r>
      </text>
    </comment>
    <comment ref="A3" authorId="0" shapeId="0" xr:uid="{00000000-0006-0000-0000-000002000000}">
      <text>
        <r>
          <rPr>
            <sz val="10"/>
            <color indexed="8"/>
            <rFont val="Arial"/>
          </rPr>
          <t>Hér er skráður heildarfjöldi stórhátíðarmessa á ári.</t>
        </r>
      </text>
    </comment>
    <comment ref="A4" authorId="0" shapeId="0" xr:uid="{00000000-0006-0000-0000-000003000000}">
      <text>
        <r>
          <rPr>
            <sz val="10"/>
            <color indexed="8"/>
            <rFont val="Arial"/>
          </rPr>
          <t>Hér er skráður fjöldi kóræfinga kirkjukórs sem organisti annast í mánuði. Sé æfing hverja viku er gildið 4,2 en 2,1 hálfsmánaðarlega.</t>
        </r>
      </text>
    </comment>
    <comment ref="A5" authorId="1" shapeId="0" xr:uid="{00000000-0006-0000-0000-000004000000}">
      <text>
        <r>
          <rPr>
            <sz val="10"/>
            <color indexed="8"/>
            <rFont val="Arial"/>
          </rPr>
          <t>Hér færist inn fjöldi tónleika á ári umfram tvenna, sé kóræfing í hverri viku, eða eina, þegar æft er aðra hverja viku.</t>
        </r>
      </text>
    </comment>
    <comment ref="A8" authorId="0" shapeId="0" xr:uid="{00000000-0006-0000-0000-000005000000}">
      <text>
        <r>
          <rPr>
            <sz val="10"/>
            <color indexed="8"/>
            <rFont val="Arial"/>
          </rPr>
          <t>Tíðni í mánuði. Sé sunnudagaskóli hvern sunnudag er tíðnin 4,2 en 2,1 hálfsmánaðarlega.</t>
        </r>
      </text>
    </comment>
    <comment ref="A9" authorId="0" shapeId="0" xr:uid="{00000000-0006-0000-0000-000006000000}">
      <text>
        <r>
          <rPr>
            <sz val="10"/>
            <color indexed="8"/>
            <rFont val="Arial"/>
          </rPr>
          <t>Tíðni í mánuði. Sé æft í hverri viku er tíðnin 4,2 en 2,1 hálfsmánaðarlega.</t>
        </r>
      </text>
    </comment>
    <comment ref="A10" authorId="0" shapeId="0" xr:uid="{00000000-0006-0000-0000-000007000000}">
      <text>
        <r>
          <rPr>
            <sz val="10"/>
            <color indexed="8"/>
            <rFont val="Arial"/>
          </rPr>
          <t>Tíðni í mánuði. Séu helgistundir hverja viku er tíðnin 4,2 en 2,1 hálfsmánaðarlega.
Helgistund á dagvinnutíma með litlum tónlistarflutningi. 1-2 lög eða sálmar.</t>
        </r>
      </text>
    </comment>
    <comment ref="A11" authorId="0" shapeId="0" xr:uid="{00000000-0006-0000-0000-000008000000}">
      <text>
        <r>
          <rPr>
            <sz val="10"/>
            <color indexed="8"/>
            <rFont val="Arial"/>
          </rPr>
          <t>Tíðni í mánuði. Séu helgistundir hverja viku er tíðnin 4,2 en 2,1 hálfsmánaðarlega.
Helgistund á dagvinnutíma sem líkist guðsþjónustu. Inn- og útspil og allt að fjórir sálmar.</t>
        </r>
      </text>
    </comment>
  </commentList>
</comments>
</file>

<file path=xl/sharedStrings.xml><?xml version="1.0" encoding="utf-8"?>
<sst xmlns="http://schemas.openxmlformats.org/spreadsheetml/2006/main" count="71" uniqueCount="65">
  <si>
    <t>Störf organista</t>
  </si>
  <si>
    <t>Upplýsingar um starf</t>
  </si>
  <si>
    <t>Hlutfall á ári</t>
  </si>
  <si>
    <t>Messur í mánuði</t>
  </si>
  <si>
    <t>Stórhátíðarmessur á ári</t>
  </si>
  <si>
    <t>Kóræfingar í mánuði</t>
  </si>
  <si>
    <t>Viðamiklar tónlistarmessur eða kórtónleikar umfram 2 á ári</t>
  </si>
  <si>
    <t>Viðbótaræfingar organista t.d. með einsöngvara og/eða hljóðfæraleikurum*</t>
  </si>
  <si>
    <t>Fundir, stjórnun og umsýsla, viðvera fyrir sóknarbörn o.fl.*</t>
  </si>
  <si>
    <t>Sunnudagaskóli**</t>
  </si>
  <si>
    <t>Barnakór**</t>
  </si>
  <si>
    <t>Helgstund 1**</t>
  </si>
  <si>
    <t>Helgistund 2**</t>
  </si>
  <si>
    <t>Endurmenntun og fagleg uppbygging organista*</t>
  </si>
  <si>
    <t>Aðstoð við fermingarfræðslu/æskulýðsstarf*</t>
  </si>
  <si>
    <t>Listvinafélag og skipulag utanaðkomandi tónlistarviðburða*</t>
  </si>
  <si>
    <t>Námskeið/fyrirlestrar/fræðsla*</t>
  </si>
  <si>
    <t>Aðrir fundir og nefndarstörf*</t>
  </si>
  <si>
    <t>Gerð messuskráa og kynningarefnis*</t>
  </si>
  <si>
    <t>Umsjón með vefsíðu(m) og samfélagsmiðlum*</t>
  </si>
  <si>
    <t>Annað*</t>
  </si>
  <si>
    <t>Samtals</t>
  </si>
  <si>
    <t>* Klukkustundir á viku</t>
  </si>
  <si>
    <t>** Tíðni / æfingar í mánuði</t>
  </si>
  <si>
    <t>Hér má reikna starfshlutfall organista í nýjum samningi</t>
  </si>
  <si>
    <t>Starfshlufall fyrir samning 2024</t>
  </si>
  <si>
    <t>Nýtt starfshlutfall</t>
  </si>
  <si>
    <t>Klst. á stakan viðburð</t>
  </si>
  <si>
    <t>Klst. á viku</t>
  </si>
  <si>
    <t>Álagsstuðull</t>
  </si>
  <si>
    <t>Tíðni í mán.</t>
  </si>
  <si>
    <t>Alls á mán.með álagi</t>
  </si>
  <si>
    <t>Vinnumán. (eða fjöldi skipta)</t>
  </si>
  <si>
    <t>Samtals á ári</t>
  </si>
  <si>
    <t>100% starf</t>
  </si>
  <si>
    <t>Starfshlutfall %</t>
  </si>
  <si>
    <t>Messan</t>
  </si>
  <si>
    <t>Æfingar organista fyrir messu</t>
  </si>
  <si>
    <t>Stórhátíðarmessa</t>
  </si>
  <si>
    <t>Æfingar f. stórhátíðarmessu</t>
  </si>
  <si>
    <t>Kóræfing</t>
  </si>
  <si>
    <t>Undirbúningur kóræfingar</t>
  </si>
  <si>
    <t>Umsjón og skipuleg nótnasafns</t>
  </si>
  <si>
    <t>Raddsetningar, útsetningar, umritanir og tölvuvinnsla ýmis konar</t>
  </si>
  <si>
    <t>Tónleikar - eða viðamikil tónlistarmessa (t.d. aðventuhátíð)</t>
  </si>
  <si>
    <t>Undirbúningur fyrir tónleika</t>
  </si>
  <si>
    <t>Tónleikar umfram 2 á ári</t>
  </si>
  <si>
    <t>Undirbúningur fyrir umframtónleika</t>
  </si>
  <si>
    <t>Aukið umfang:</t>
  </si>
  <si>
    <t>Viðbótaræfingar organista t.d. með einsöngvara og/eða hljóðfæraleikurum</t>
  </si>
  <si>
    <t>Fundir, stjórnun og umsýsla, viðvera fyrir sóknarbörn o.fl.</t>
  </si>
  <si>
    <t>Samningsatriði:</t>
  </si>
  <si>
    <t>Sunnudagaskóli</t>
  </si>
  <si>
    <t>Barnakór - Kóræfing</t>
  </si>
  <si>
    <t>Helgistund 1</t>
  </si>
  <si>
    <t>Helgistund 2</t>
  </si>
  <si>
    <t>Endurmenntun og fagleg uppbygging organista</t>
  </si>
  <si>
    <t>Aðstoð við fermingarfræðslu/æskulýðsstarf</t>
  </si>
  <si>
    <t>Listvinafélag og skipulag utanaðkomandi tónlistarviðburða</t>
  </si>
  <si>
    <t>Námskeið/fyrirlestrar/fræðsla</t>
  </si>
  <si>
    <t>Aðrir fundir og nefndarstörf</t>
  </si>
  <si>
    <t>Gerð messuskráa og kynningarefnis</t>
  </si>
  <si>
    <t>Umsjón með vefsíðu(m) og samfélagsmiðlum</t>
  </si>
  <si>
    <t>Annað</t>
  </si>
  <si>
    <t>* Ekki er ætlast til þess að sóknarnefndir noti þessa reiknitöflu til að reikna barnakórsstjórahlutfall annarra en organista. Syngi barnakór utan kirkju eða helgihalds skal samið um það sérstaklega.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</si>
</sst>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indexed="8"/>
      <name val="Arial"/>
    </font>
    <font>
      <b/>
      <sz val="8"/>
      <color indexed="8"/>
      <name val="Arial"/>
    </font>
    <font>
      <i/>
      <sz val="8"/>
      <color indexed="8"/>
      <name val="Arial"/>
    </font>
    <font>
      <sz val="8"/>
      <color indexed="8"/>
      <name val="Arial"/>
    </font>
    <font>
      <i/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8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right" vertical="top"/>
    </xf>
    <xf numFmtId="0" fontId="0" fillId="3" borderId="2" xfId="0" applyFill="1" applyBorder="1"/>
    <xf numFmtId="0" fontId="0" fillId="3" borderId="3" xfId="0" applyFill="1" applyBorder="1"/>
    <xf numFmtId="49" fontId="1" fillId="4" borderId="1" xfId="0" applyNumberFormat="1" applyFont="1" applyFill="1" applyBorder="1" applyAlignment="1">
      <alignment vertical="top" wrapText="1"/>
    </xf>
    <xf numFmtId="0" fontId="2" fillId="5" borderId="1" xfId="0" applyNumberFormat="1" applyFont="1" applyFill="1" applyBorder="1" applyAlignment="1">
      <alignment horizontal="right" vertical="top"/>
    </xf>
    <xf numFmtId="2" fontId="3" fillId="6" borderId="1" xfId="0" applyNumberFormat="1" applyFont="1" applyFill="1" applyBorder="1" applyAlignment="1">
      <alignment horizontal="right" vertical="top"/>
    </xf>
    <xf numFmtId="0" fontId="0" fillId="3" borderId="4" xfId="0" applyFill="1" applyBorder="1"/>
    <xf numFmtId="0" fontId="0" fillId="3" borderId="5" xfId="0" applyFill="1" applyBorder="1"/>
    <xf numFmtId="49" fontId="3" fillId="4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2" fontId="3" fillId="6" borderId="1" xfId="0" applyNumberFormat="1" applyFont="1" applyFill="1" applyBorder="1" applyAlignment="1">
      <alignment vertical="top"/>
    </xf>
    <xf numFmtId="0" fontId="2" fillId="5" borderId="1" xfId="0" applyNumberFormat="1" applyFont="1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2" fontId="0" fillId="6" borderId="1" xfId="0" applyNumberFormat="1" applyFill="1" applyBorder="1" applyAlignment="1">
      <alignment vertical="top"/>
    </xf>
    <xf numFmtId="0" fontId="0" fillId="6" borderId="1" xfId="0" applyFill="1" applyBorder="1" applyAlignment="1">
      <alignment vertical="top"/>
    </xf>
    <xf numFmtId="49" fontId="1" fillId="5" borderId="1" xfId="0" applyNumberFormat="1" applyFont="1" applyFill="1" applyBorder="1" applyAlignment="1">
      <alignment vertical="top" wrapText="1"/>
    </xf>
    <xf numFmtId="49" fontId="1" fillId="6" borderId="1" xfId="0" applyNumberFormat="1" applyFont="1" applyFill="1" applyBorder="1" applyAlignment="1">
      <alignment vertical="top"/>
    </xf>
    <xf numFmtId="0" fontId="4" fillId="5" borderId="1" xfId="0" applyNumberFormat="1" applyFont="1" applyFill="1" applyBorder="1" applyAlignment="1">
      <alignment vertical="top"/>
    </xf>
    <xf numFmtId="2" fontId="4" fillId="6" borderId="1" xfId="0" applyNumberFormat="1" applyFont="1" applyFill="1" applyBorder="1" applyAlignment="1">
      <alignment vertical="top"/>
    </xf>
    <xf numFmtId="0" fontId="0" fillId="3" borderId="6" xfId="0" applyFill="1" applyBorder="1"/>
    <xf numFmtId="0" fontId="0" fillId="3" borderId="7" xfId="0" applyFill="1" applyBorder="1"/>
    <xf numFmtId="0" fontId="0" fillId="2" borderId="1" xfId="0" applyFill="1" applyBorder="1" applyAlignment="1">
      <alignment vertical="top"/>
    </xf>
    <xf numFmtId="49" fontId="1" fillId="7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3" fillId="6" borderId="1" xfId="0" applyNumberFormat="1" applyFont="1" applyFill="1" applyBorder="1" applyAlignment="1">
      <alignment horizontal="right" vertical="top"/>
    </xf>
    <xf numFmtId="0" fontId="3" fillId="8" borderId="1" xfId="0" applyNumberFormat="1" applyFont="1" applyFill="1" applyBorder="1" applyAlignment="1">
      <alignment horizontal="right" vertical="top"/>
    </xf>
    <xf numFmtId="164" fontId="3" fillId="6" borderId="1" xfId="0" applyNumberFormat="1" applyFont="1" applyFill="1" applyBorder="1" applyAlignment="1">
      <alignment horizontal="right" vertical="top"/>
    </xf>
    <xf numFmtId="4" fontId="3" fillId="6" borderId="1" xfId="0" applyNumberFormat="1" applyFont="1" applyFill="1" applyBorder="1" applyAlignment="1">
      <alignment horizontal="right" vertical="top"/>
    </xf>
    <xf numFmtId="4" fontId="0" fillId="3" borderId="1" xfId="0" applyNumberFormat="1" applyFill="1" applyBorder="1" applyAlignment="1">
      <alignment vertical="top"/>
    </xf>
    <xf numFmtId="0" fontId="3" fillId="5" borderId="1" xfId="0" applyNumberFormat="1" applyFont="1" applyFill="1" applyBorder="1" applyAlignment="1">
      <alignment horizontal="right" vertical="top"/>
    </xf>
    <xf numFmtId="0" fontId="3" fillId="9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right" vertical="top"/>
    </xf>
    <xf numFmtId="0" fontId="0" fillId="3" borderId="8" xfId="0" applyFill="1" applyBorder="1"/>
    <xf numFmtId="0" fontId="0" fillId="3" borderId="9" xfId="0" applyFill="1" applyBorder="1"/>
    <xf numFmtId="49" fontId="3" fillId="3" borderId="10" xfId="0" applyNumberFormat="1" applyFont="1" applyFill="1" applyBorder="1" applyAlignment="1">
      <alignment vertical="top"/>
    </xf>
    <xf numFmtId="0" fontId="0" fillId="3" borderId="11" xfId="0" applyFill="1" applyBorder="1"/>
    <xf numFmtId="0" fontId="0" fillId="3" borderId="12" xfId="0" applyFill="1" applyBorder="1"/>
    <xf numFmtId="0" fontId="3" fillId="3" borderId="12" xfId="0" applyNumberFormat="1" applyFont="1" applyFill="1" applyBorder="1"/>
    <xf numFmtId="0" fontId="0" fillId="3" borderId="13" xfId="0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0B3B2"/>
      <rgbColor rgb="FFFFFFFF"/>
      <rgbColor rgb="FFAAAAAA"/>
      <rgbColor rgb="FFD4D4D4"/>
      <rgbColor rgb="FFC2D79C"/>
      <rgbColor rgb="FFF9BF92"/>
      <rgbColor rgb="FFD0D0D0"/>
      <rgbColor rgb="FFFCD668"/>
      <rgbColor rgb="FFC1D69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workbookViewId="0">
      <selection activeCell="A14" sqref="A14"/>
    </sheetView>
  </sheetViews>
  <sheetFormatPr defaultColWidth="14.42578125" defaultRowHeight="15.75" customHeight="1" x14ac:dyDescent="0.2"/>
  <cols>
    <col min="1" max="1" width="30.28515625" style="1" customWidth="1"/>
    <col min="2" max="2" width="17.28515625" style="1" customWidth="1"/>
    <col min="3" max="3" width="17.140625" style="1" customWidth="1"/>
    <col min="4" max="6" width="14.42578125" style="1" customWidth="1"/>
    <col min="7" max="16384" width="14.42578125" style="1"/>
  </cols>
  <sheetData>
    <row r="1" spans="1:5" ht="12.75" customHeight="1" x14ac:dyDescent="0.2">
      <c r="A1" s="2" t="s">
        <v>0</v>
      </c>
      <c r="B1" s="3" t="s">
        <v>1</v>
      </c>
      <c r="C1" s="3" t="s">
        <v>2</v>
      </c>
      <c r="D1" s="4"/>
      <c r="E1" s="5"/>
    </row>
    <row r="2" spans="1:5" ht="12.75" customHeight="1" x14ac:dyDescent="0.2">
      <c r="A2" s="6" t="s">
        <v>3</v>
      </c>
      <c r="B2" s="7">
        <v>4.2</v>
      </c>
      <c r="C2" s="8">
        <f>SUM(Útreikningatafla!J3+Útreikningatafla!J4)</f>
        <v>28.460273972602742</v>
      </c>
      <c r="D2" s="9"/>
      <c r="E2" s="10"/>
    </row>
    <row r="3" spans="1:5" ht="12.75" customHeight="1" x14ac:dyDescent="0.2">
      <c r="A3" s="6" t="s">
        <v>4</v>
      </c>
      <c r="B3" s="7">
        <v>8</v>
      </c>
      <c r="C3" s="8">
        <f>SUM(Útreikningatafla!J5+Útreikningatafla!J6)</f>
        <v>5.7534246575342465</v>
      </c>
      <c r="D3" s="9"/>
      <c r="E3" s="10"/>
    </row>
    <row r="4" spans="1:5" ht="12.75" customHeight="1" x14ac:dyDescent="0.2">
      <c r="A4" s="6" t="s">
        <v>5</v>
      </c>
      <c r="B4" s="7">
        <v>4.2</v>
      </c>
      <c r="C4" s="8">
        <f>SUM(Útreikningatafla!J7+Útreikningatafla!J8+Útreikningatafla!J9+Útreikningatafla!J10+Útreikningatafla!J11+Útreikningatafla!J12)</f>
        <v>33.728675799086759</v>
      </c>
      <c r="D4" s="9"/>
      <c r="E4" s="10"/>
    </row>
    <row r="5" spans="1:5" ht="20.65" customHeight="1" x14ac:dyDescent="0.2">
      <c r="A5" s="11" t="s">
        <v>6</v>
      </c>
      <c r="B5" s="12"/>
      <c r="C5" s="13">
        <f>Útreikningatafla!J13+Útreikningatafla!J14</f>
        <v>0</v>
      </c>
      <c r="D5" s="9"/>
      <c r="E5" s="10"/>
    </row>
    <row r="6" spans="1:5" ht="22.5" customHeight="1" x14ac:dyDescent="0.2">
      <c r="A6" s="11" t="s">
        <v>7</v>
      </c>
      <c r="B6" s="14">
        <v>2</v>
      </c>
      <c r="C6" s="8">
        <f>Útreikningatafla!J17</f>
        <v>5.0821917808219181</v>
      </c>
      <c r="D6" s="9"/>
      <c r="E6" s="10"/>
    </row>
    <row r="7" spans="1:5" ht="22.5" customHeight="1" x14ac:dyDescent="0.2">
      <c r="A7" s="11" t="s">
        <v>8</v>
      </c>
      <c r="B7" s="14">
        <v>5</v>
      </c>
      <c r="C7" s="8">
        <f>Útreikningatafla!J18</f>
        <v>12.705479452054794</v>
      </c>
      <c r="D7" s="9"/>
      <c r="E7" s="10"/>
    </row>
    <row r="8" spans="1:5" ht="12.75" customHeight="1" x14ac:dyDescent="0.2">
      <c r="A8" s="11" t="s">
        <v>9</v>
      </c>
      <c r="B8" s="14">
        <v>0</v>
      </c>
      <c r="C8" s="8">
        <f>Útreikningatafla!J21</f>
        <v>0</v>
      </c>
      <c r="D8" s="9"/>
      <c r="E8" s="10"/>
    </row>
    <row r="9" spans="1:5" ht="12.75" customHeight="1" x14ac:dyDescent="0.2">
      <c r="A9" s="11" t="s">
        <v>10</v>
      </c>
      <c r="B9" s="7">
        <v>0</v>
      </c>
      <c r="C9" s="8">
        <f>Útreikningatafla!J22+Útreikningatafla!J23+Útreikningatafla!J24+Útreikningatafla!J25+Útreikningatafla!J26+Útreikningatafla!J27</f>
        <v>0</v>
      </c>
      <c r="D9" s="9"/>
      <c r="E9" s="10"/>
    </row>
    <row r="10" spans="1:5" ht="12.75" customHeight="1" x14ac:dyDescent="0.2">
      <c r="A10" s="11" t="s">
        <v>11</v>
      </c>
      <c r="B10" s="14">
        <v>4.2</v>
      </c>
      <c r="C10" s="8">
        <f>Útreikningatafla!J28</f>
        <v>5.0821917808219181</v>
      </c>
      <c r="D10" s="9"/>
      <c r="E10" s="10"/>
    </row>
    <row r="11" spans="1:5" ht="12.75" customHeight="1" x14ac:dyDescent="0.2">
      <c r="A11" s="11" t="s">
        <v>12</v>
      </c>
      <c r="B11" s="14">
        <v>0</v>
      </c>
      <c r="C11" s="8">
        <f>Útreikningatafla!J29</f>
        <v>0</v>
      </c>
      <c r="D11" s="9"/>
      <c r="E11" s="10"/>
    </row>
    <row r="12" spans="1:5" ht="22.5" customHeight="1" x14ac:dyDescent="0.2">
      <c r="A12" s="11" t="s">
        <v>13</v>
      </c>
      <c r="B12" s="14">
        <v>1</v>
      </c>
      <c r="C12" s="8">
        <f>Útreikningatafla!J30</f>
        <v>2.5410958904109591</v>
      </c>
      <c r="D12" s="9"/>
      <c r="E12" s="10"/>
    </row>
    <row r="13" spans="1:5" ht="12.75" customHeight="1" x14ac:dyDescent="0.2">
      <c r="A13" s="11" t="s">
        <v>14</v>
      </c>
      <c r="B13" s="14">
        <v>0</v>
      </c>
      <c r="C13" s="8">
        <f>Útreikningatafla!J31</f>
        <v>0</v>
      </c>
      <c r="D13" s="9"/>
      <c r="E13" s="10"/>
    </row>
    <row r="14" spans="1:5" ht="22.5" customHeight="1" x14ac:dyDescent="0.2">
      <c r="A14" s="11" t="s">
        <v>15</v>
      </c>
      <c r="B14" s="14">
        <v>1</v>
      </c>
      <c r="C14" s="8">
        <f>Útreikningatafla!J32</f>
        <v>2.5410958904109591</v>
      </c>
      <c r="D14" s="9"/>
      <c r="E14" s="10"/>
    </row>
    <row r="15" spans="1:5" ht="12.75" customHeight="1" x14ac:dyDescent="0.2">
      <c r="A15" s="11" t="s">
        <v>16</v>
      </c>
      <c r="B15" s="12"/>
      <c r="C15" s="8">
        <f>Útreikningatafla!J33</f>
        <v>0</v>
      </c>
      <c r="D15" s="9"/>
      <c r="E15" s="10"/>
    </row>
    <row r="16" spans="1:5" ht="12.75" customHeight="1" x14ac:dyDescent="0.2">
      <c r="A16" s="11" t="s">
        <v>17</v>
      </c>
      <c r="B16" s="14">
        <v>1</v>
      </c>
      <c r="C16" s="8">
        <f>Útreikningatafla!J34</f>
        <v>2.5410958904109591</v>
      </c>
      <c r="D16" s="9"/>
      <c r="E16" s="10"/>
    </row>
    <row r="17" spans="1:5" ht="12.75" customHeight="1" x14ac:dyDescent="0.2">
      <c r="A17" s="11" t="s">
        <v>18</v>
      </c>
      <c r="B17" s="12"/>
      <c r="C17" s="8">
        <f>Útreikningatafla!J35</f>
        <v>0</v>
      </c>
      <c r="D17" s="9"/>
      <c r="E17" s="10"/>
    </row>
    <row r="18" spans="1:5" ht="22.5" customHeight="1" x14ac:dyDescent="0.2">
      <c r="A18" s="11" t="s">
        <v>19</v>
      </c>
      <c r="B18" s="14">
        <v>0</v>
      </c>
      <c r="C18" s="8">
        <f>Útreikningatafla!J36</f>
        <v>0</v>
      </c>
      <c r="D18" s="9"/>
      <c r="E18" s="10"/>
    </row>
    <row r="19" spans="1:5" ht="12.75" customHeight="1" x14ac:dyDescent="0.2">
      <c r="A19" s="11" t="s">
        <v>20</v>
      </c>
      <c r="B19" s="14">
        <v>1</v>
      </c>
      <c r="C19" s="8">
        <f>Útreikningatafla!J37</f>
        <v>2.5410958904109591</v>
      </c>
      <c r="D19" s="9"/>
      <c r="E19" s="10"/>
    </row>
    <row r="20" spans="1:5" ht="12.75" customHeight="1" x14ac:dyDescent="0.2">
      <c r="A20" s="15"/>
      <c r="B20" s="12"/>
      <c r="C20" s="16"/>
      <c r="D20" s="9"/>
      <c r="E20" s="10"/>
    </row>
    <row r="21" spans="1:5" ht="12.75" customHeight="1" x14ac:dyDescent="0.2">
      <c r="A21" s="6" t="s">
        <v>21</v>
      </c>
      <c r="B21" s="12"/>
      <c r="C21" s="8">
        <f>SUM(C2:C19)</f>
        <v>100.9766210045662</v>
      </c>
      <c r="D21" s="9"/>
      <c r="E21" s="10"/>
    </row>
    <row r="22" spans="1:5" ht="12.75" customHeight="1" x14ac:dyDescent="0.2">
      <c r="A22" s="15"/>
      <c r="B22" s="12"/>
      <c r="C22" s="17"/>
      <c r="D22" s="9"/>
      <c r="E22" s="10"/>
    </row>
    <row r="23" spans="1:5" ht="12.75" customHeight="1" x14ac:dyDescent="0.2">
      <c r="A23" s="6" t="s">
        <v>22</v>
      </c>
      <c r="B23" s="12"/>
      <c r="C23" s="17"/>
      <c r="D23" s="9"/>
      <c r="E23" s="10"/>
    </row>
    <row r="24" spans="1:5" ht="12.75" customHeight="1" x14ac:dyDescent="0.2">
      <c r="A24" s="6" t="s">
        <v>23</v>
      </c>
      <c r="B24" s="12"/>
      <c r="C24" s="17"/>
      <c r="D24" s="9"/>
      <c r="E24" s="10"/>
    </row>
    <row r="25" spans="1:5" ht="12.75" customHeight="1" x14ac:dyDescent="0.2">
      <c r="A25" s="6"/>
      <c r="B25" s="12"/>
      <c r="C25" s="17"/>
      <c r="D25" s="9"/>
      <c r="E25" s="10"/>
    </row>
    <row r="26" spans="1:5" ht="20.65" customHeight="1" x14ac:dyDescent="0.2">
      <c r="A26" s="6" t="s">
        <v>24</v>
      </c>
      <c r="B26" s="18" t="s">
        <v>25</v>
      </c>
      <c r="C26" s="19" t="s">
        <v>26</v>
      </c>
      <c r="D26" s="9"/>
      <c r="E26" s="10"/>
    </row>
    <row r="27" spans="1:5" ht="12.75" customHeight="1" x14ac:dyDescent="0.2">
      <c r="A27" s="6"/>
      <c r="B27" s="20">
        <v>50</v>
      </c>
      <c r="C27" s="21">
        <f>(Útreikningatafla!H40/1752)*100</f>
        <v>52.511415525114145</v>
      </c>
      <c r="D27" s="22"/>
      <c r="E27" s="23"/>
    </row>
  </sheetData>
  <sheetProtection sheet="1" objects="1" scenarios="1"/>
  <protectedRanges>
    <protectedRange sqref="B2:B19 B27" name="Range1"/>
  </protectedRanges>
  <pageMargins left="0.7" right="0.7" top="0.75" bottom="0.75" header="0.3" footer="0.3"/>
  <pageSetup orientation="portrait"/>
  <headerFooter>
    <oddFooter>&amp;C&amp;"Helvetica Neue,Regular"&amp;12&amp;K000000&amp;P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workbookViewId="0"/>
  </sheetViews>
  <sheetFormatPr defaultColWidth="14.42578125" defaultRowHeight="15.75" customHeight="1" x14ac:dyDescent="0.2"/>
  <cols>
    <col min="1" max="1" width="33.140625" style="1" customWidth="1"/>
    <col min="2" max="2" width="18.140625" style="1" customWidth="1"/>
    <col min="3" max="5" width="14.42578125" style="1" customWidth="1"/>
    <col min="6" max="6" width="15.85546875" style="1" customWidth="1"/>
    <col min="7" max="7" width="23.85546875" style="1" customWidth="1"/>
    <col min="8" max="11" width="14.42578125" style="1" customWidth="1"/>
    <col min="12" max="16384" width="14.42578125" style="1"/>
  </cols>
  <sheetData>
    <row r="1" spans="1:10" ht="12.75" customHeight="1" x14ac:dyDescent="0.2">
      <c r="A1" s="24"/>
      <c r="B1" s="25" t="s">
        <v>27</v>
      </c>
      <c r="C1" s="25" t="s">
        <v>28</v>
      </c>
      <c r="D1" s="25" t="s">
        <v>29</v>
      </c>
      <c r="E1" s="25" t="s">
        <v>30</v>
      </c>
      <c r="F1" s="25" t="s">
        <v>31</v>
      </c>
      <c r="G1" s="25" t="s">
        <v>32</v>
      </c>
      <c r="H1" s="25" t="s">
        <v>33</v>
      </c>
      <c r="I1" s="25" t="s">
        <v>34</v>
      </c>
      <c r="J1" s="25" t="s">
        <v>35</v>
      </c>
    </row>
    <row r="2" spans="1:10" ht="12.75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</row>
    <row r="3" spans="1:10" ht="12.75" customHeight="1" x14ac:dyDescent="0.2">
      <c r="A3" s="6" t="s">
        <v>36</v>
      </c>
      <c r="B3" s="27"/>
      <c r="C3" s="28">
        <v>4</v>
      </c>
      <c r="D3" s="28">
        <v>1.55</v>
      </c>
      <c r="E3" s="29">
        <f>Reiknivél!B2</f>
        <v>4.2</v>
      </c>
      <c r="F3" s="28">
        <f>C3*D3*E3</f>
        <v>26.040000000000003</v>
      </c>
      <c r="G3" s="28">
        <v>10.6</v>
      </c>
      <c r="H3" s="30">
        <f t="shared" ref="H3:H14" si="0">F3*G3</f>
        <v>276.024</v>
      </c>
      <c r="I3" s="28">
        <v>1752</v>
      </c>
      <c r="J3" s="31">
        <f t="shared" ref="J3:J14" si="1">(H3/I3)*100</f>
        <v>15.754794520547946</v>
      </c>
    </row>
    <row r="4" spans="1:10" ht="12.75" customHeight="1" x14ac:dyDescent="0.2">
      <c r="A4" s="11" t="s">
        <v>37</v>
      </c>
      <c r="B4" s="27"/>
      <c r="C4" s="28">
        <v>5</v>
      </c>
      <c r="D4" s="28">
        <v>1</v>
      </c>
      <c r="E4" s="29">
        <f>Reiknivél!B2</f>
        <v>4.2</v>
      </c>
      <c r="F4" s="28">
        <f>C4*D4*E4</f>
        <v>21</v>
      </c>
      <c r="G4" s="28">
        <v>10.6</v>
      </c>
      <c r="H4" s="30">
        <f t="shared" si="0"/>
        <v>222.6</v>
      </c>
      <c r="I4" s="28">
        <v>1752</v>
      </c>
      <c r="J4" s="31">
        <f t="shared" si="1"/>
        <v>12.705479452054794</v>
      </c>
    </row>
    <row r="5" spans="1:10" ht="12.75" customHeight="1" x14ac:dyDescent="0.2">
      <c r="A5" s="6" t="s">
        <v>38</v>
      </c>
      <c r="B5" s="28">
        <v>4</v>
      </c>
      <c r="C5" s="27"/>
      <c r="D5" s="28">
        <v>1.9</v>
      </c>
      <c r="E5" s="28">
        <v>1</v>
      </c>
      <c r="F5" s="28">
        <f>B5*D5*E5</f>
        <v>7.6</v>
      </c>
      <c r="G5" s="29">
        <f>Reiknivél!B3</f>
        <v>8</v>
      </c>
      <c r="H5" s="30">
        <f t="shared" si="0"/>
        <v>60.8</v>
      </c>
      <c r="I5" s="28">
        <v>1752</v>
      </c>
      <c r="J5" s="31">
        <f t="shared" si="1"/>
        <v>3.4703196347031966</v>
      </c>
    </row>
    <row r="6" spans="1:10" ht="12.75" customHeight="1" x14ac:dyDescent="0.2">
      <c r="A6" s="11" t="s">
        <v>39</v>
      </c>
      <c r="B6" s="28">
        <v>5</v>
      </c>
      <c r="C6" s="27"/>
      <c r="D6" s="28">
        <v>1</v>
      </c>
      <c r="E6" s="28">
        <v>1</v>
      </c>
      <c r="F6" s="28">
        <f>B6*D6*E6</f>
        <v>5</v>
      </c>
      <c r="G6" s="29">
        <f>Reiknivél!B3</f>
        <v>8</v>
      </c>
      <c r="H6" s="30">
        <f t="shared" si="0"/>
        <v>40</v>
      </c>
      <c r="I6" s="28">
        <v>1752</v>
      </c>
      <c r="J6" s="31">
        <f t="shared" si="1"/>
        <v>2.2831050228310499</v>
      </c>
    </row>
    <row r="7" spans="1:10" ht="12.75" customHeight="1" x14ac:dyDescent="0.2">
      <c r="A7" s="6" t="s">
        <v>40</v>
      </c>
      <c r="B7" s="27"/>
      <c r="C7" s="28">
        <v>4</v>
      </c>
      <c r="D7" s="28">
        <v>1.33</v>
      </c>
      <c r="E7" s="29">
        <f>Reiknivél!B4</f>
        <v>4.2</v>
      </c>
      <c r="F7" s="8">
        <f>C7*D7*E7</f>
        <v>22.344000000000001</v>
      </c>
      <c r="G7" s="28">
        <v>10.6</v>
      </c>
      <c r="H7" s="30">
        <f t="shared" si="0"/>
        <v>236.84640000000002</v>
      </c>
      <c r="I7" s="28">
        <v>1752</v>
      </c>
      <c r="J7" s="31">
        <f t="shared" si="1"/>
        <v>13.518630136986301</v>
      </c>
    </row>
    <row r="8" spans="1:10" ht="12.75" customHeight="1" x14ac:dyDescent="0.2">
      <c r="A8" s="11" t="s">
        <v>41</v>
      </c>
      <c r="B8" s="27"/>
      <c r="C8" s="28">
        <v>2</v>
      </c>
      <c r="D8" s="28">
        <v>1</v>
      </c>
      <c r="E8" s="29">
        <f>Reiknivél!B4</f>
        <v>4.2</v>
      </c>
      <c r="F8" s="8">
        <f>C8*D8*E8</f>
        <v>8.4</v>
      </c>
      <c r="G8" s="28">
        <v>10.6</v>
      </c>
      <c r="H8" s="30">
        <f t="shared" si="0"/>
        <v>89.04</v>
      </c>
      <c r="I8" s="28">
        <v>1752</v>
      </c>
      <c r="J8" s="31">
        <f t="shared" si="1"/>
        <v>5.0821917808219181</v>
      </c>
    </row>
    <row r="9" spans="1:10" ht="12.75" customHeight="1" x14ac:dyDescent="0.2">
      <c r="A9" s="11" t="s">
        <v>42</v>
      </c>
      <c r="B9" s="27"/>
      <c r="C9" s="28">
        <v>1</v>
      </c>
      <c r="D9" s="28">
        <v>1</v>
      </c>
      <c r="E9" s="29">
        <f>Reiknivél!B4</f>
        <v>4.2</v>
      </c>
      <c r="F9" s="8">
        <f>C9*D9*E9</f>
        <v>4.2</v>
      </c>
      <c r="G9" s="28">
        <v>10.6</v>
      </c>
      <c r="H9" s="30">
        <f t="shared" si="0"/>
        <v>44.52</v>
      </c>
      <c r="I9" s="28">
        <v>1752</v>
      </c>
      <c r="J9" s="31">
        <f t="shared" si="1"/>
        <v>2.5410958904109591</v>
      </c>
    </row>
    <row r="10" spans="1:10" ht="22.5" customHeight="1" x14ac:dyDescent="0.2">
      <c r="A10" s="11" t="s">
        <v>43</v>
      </c>
      <c r="B10" s="27"/>
      <c r="C10" s="28">
        <v>1</v>
      </c>
      <c r="D10" s="28">
        <v>1</v>
      </c>
      <c r="E10" s="29">
        <f>Reiknivél!B4</f>
        <v>4.2</v>
      </c>
      <c r="F10" s="8">
        <f>C10*D10*E10</f>
        <v>4.2</v>
      </c>
      <c r="G10" s="28">
        <v>10.6</v>
      </c>
      <c r="H10" s="30">
        <f t="shared" si="0"/>
        <v>44.52</v>
      </c>
      <c r="I10" s="28">
        <v>1752</v>
      </c>
      <c r="J10" s="31">
        <f t="shared" si="1"/>
        <v>2.5410958904109591</v>
      </c>
    </row>
    <row r="11" spans="1:10" ht="22.5" customHeight="1" x14ac:dyDescent="0.2">
      <c r="A11" s="11" t="s">
        <v>44</v>
      </c>
      <c r="B11" s="28">
        <v>4</v>
      </c>
      <c r="C11" s="27"/>
      <c r="D11" s="28">
        <v>1.55</v>
      </c>
      <c r="E11" s="28">
        <f>IF(Reiknivél!B4&gt;0,2,0)</f>
        <v>2</v>
      </c>
      <c r="F11" s="28">
        <f>B11*D11*E11</f>
        <v>12.4</v>
      </c>
      <c r="G11" s="28">
        <v>2</v>
      </c>
      <c r="H11" s="30">
        <f t="shared" si="0"/>
        <v>24.8</v>
      </c>
      <c r="I11" s="28">
        <v>1752</v>
      </c>
      <c r="J11" s="31">
        <f t="shared" si="1"/>
        <v>1.4155251141552512</v>
      </c>
    </row>
    <row r="12" spans="1:10" ht="12.75" customHeight="1" x14ac:dyDescent="0.2">
      <c r="A12" s="11" t="s">
        <v>45</v>
      </c>
      <c r="B12" s="27"/>
      <c r="C12" s="28">
        <v>4</v>
      </c>
      <c r="D12" s="28">
        <v>1</v>
      </c>
      <c r="E12" s="29">
        <f>Reiknivél!B4</f>
        <v>4.2</v>
      </c>
      <c r="F12" s="8">
        <f>C12*D12*E12</f>
        <v>16.8</v>
      </c>
      <c r="G12" s="28">
        <v>9</v>
      </c>
      <c r="H12" s="30">
        <f t="shared" si="0"/>
        <v>151.20000000000002</v>
      </c>
      <c r="I12" s="28">
        <v>1752</v>
      </c>
      <c r="J12" s="31">
        <f t="shared" si="1"/>
        <v>8.6301369863013697</v>
      </c>
    </row>
    <row r="13" spans="1:10" ht="12.75" customHeight="1" x14ac:dyDescent="0.2">
      <c r="A13" s="11" t="s">
        <v>46</v>
      </c>
      <c r="B13" s="28">
        <v>4</v>
      </c>
      <c r="C13" s="27"/>
      <c r="D13" s="28">
        <v>1.55</v>
      </c>
      <c r="E13" s="28">
        <f>Reiknivél!B5</f>
        <v>0</v>
      </c>
      <c r="F13" s="28">
        <f>B13*D13*E13</f>
        <v>0</v>
      </c>
      <c r="G13" s="28">
        <v>2</v>
      </c>
      <c r="H13" s="30">
        <f t="shared" si="0"/>
        <v>0</v>
      </c>
      <c r="I13" s="28">
        <v>1752</v>
      </c>
      <c r="J13" s="31">
        <f t="shared" si="1"/>
        <v>0</v>
      </c>
    </row>
    <row r="14" spans="1:10" ht="12.75" customHeight="1" x14ac:dyDescent="0.2">
      <c r="A14" s="11" t="s">
        <v>47</v>
      </c>
      <c r="B14" s="27"/>
      <c r="C14" s="28">
        <v>3</v>
      </c>
      <c r="D14" s="28">
        <v>1</v>
      </c>
      <c r="E14" s="28">
        <f>IF(Reiknivél!B5&gt;0,4.2,0)</f>
        <v>0</v>
      </c>
      <c r="F14" s="8">
        <f>C14*D14*E14</f>
        <v>0</v>
      </c>
      <c r="G14" s="28">
        <v>9</v>
      </c>
      <c r="H14" s="30">
        <f t="shared" si="0"/>
        <v>0</v>
      </c>
      <c r="I14" s="28">
        <v>1752</v>
      </c>
      <c r="J14" s="31">
        <f t="shared" si="1"/>
        <v>0</v>
      </c>
    </row>
    <row r="15" spans="1:10" ht="12.75" customHeight="1" x14ac:dyDescent="0.2">
      <c r="A15" s="15"/>
      <c r="B15" s="27"/>
      <c r="C15" s="27"/>
      <c r="D15" s="27"/>
      <c r="E15" s="27"/>
      <c r="F15" s="27"/>
      <c r="G15" s="27"/>
      <c r="H15" s="27"/>
      <c r="I15" s="27"/>
      <c r="J15" s="32"/>
    </row>
    <row r="16" spans="1:10" ht="12.75" customHeight="1" x14ac:dyDescent="0.2">
      <c r="A16" s="6" t="s">
        <v>48</v>
      </c>
      <c r="B16" s="27"/>
      <c r="C16" s="27"/>
      <c r="D16" s="27"/>
      <c r="E16" s="27"/>
      <c r="F16" s="27"/>
      <c r="G16" s="27"/>
      <c r="H16" s="27"/>
      <c r="I16" s="27"/>
      <c r="J16" s="32"/>
    </row>
    <row r="17" spans="1:10" ht="22.5" customHeight="1" x14ac:dyDescent="0.2">
      <c r="A17" s="11" t="s">
        <v>49</v>
      </c>
      <c r="B17" s="27"/>
      <c r="C17" s="29">
        <f>Reiknivél!B6</f>
        <v>2</v>
      </c>
      <c r="D17" s="28">
        <v>1</v>
      </c>
      <c r="E17" s="28">
        <v>4.2</v>
      </c>
      <c r="F17" s="8">
        <f>C17*D17*E17</f>
        <v>8.4</v>
      </c>
      <c r="G17" s="28">
        <v>10.6</v>
      </c>
      <c r="H17" s="30">
        <f>F17*G17</f>
        <v>89.04</v>
      </c>
      <c r="I17" s="28">
        <v>1752</v>
      </c>
      <c r="J17" s="31">
        <f>(H17/I17)*100</f>
        <v>5.0821917808219181</v>
      </c>
    </row>
    <row r="18" spans="1:10" ht="22.5" customHeight="1" x14ac:dyDescent="0.2">
      <c r="A18" s="11" t="s">
        <v>50</v>
      </c>
      <c r="B18" s="27"/>
      <c r="C18" s="29">
        <f>Reiknivél!B7</f>
        <v>5</v>
      </c>
      <c r="D18" s="28">
        <v>1</v>
      </c>
      <c r="E18" s="28">
        <v>4.2</v>
      </c>
      <c r="F18" s="8">
        <f>C18*D18*E18</f>
        <v>21</v>
      </c>
      <c r="G18" s="28">
        <v>10.6</v>
      </c>
      <c r="H18" s="30">
        <f>F18*G18</f>
        <v>222.6</v>
      </c>
      <c r="I18" s="28">
        <v>1752</v>
      </c>
      <c r="J18" s="31">
        <f>(H18/I18)*100</f>
        <v>12.705479452054794</v>
      </c>
    </row>
    <row r="19" spans="1:10" ht="12.75" customHeight="1" x14ac:dyDescent="0.2">
      <c r="A19" s="15"/>
      <c r="B19" s="27"/>
      <c r="C19" s="27"/>
      <c r="D19" s="27"/>
      <c r="E19" s="27"/>
      <c r="F19" s="27"/>
      <c r="G19" s="27"/>
      <c r="H19" s="27"/>
      <c r="I19" s="27"/>
      <c r="J19" s="32"/>
    </row>
    <row r="20" spans="1:10" ht="12.75" customHeight="1" x14ac:dyDescent="0.2">
      <c r="A20" s="6" t="s">
        <v>51</v>
      </c>
      <c r="B20" s="27"/>
      <c r="C20" s="27"/>
      <c r="D20" s="27"/>
      <c r="E20" s="27"/>
      <c r="F20" s="27"/>
      <c r="G20" s="27"/>
      <c r="H20" s="27"/>
      <c r="I20" s="27"/>
      <c r="J20" s="32"/>
    </row>
    <row r="21" spans="1:10" ht="12.75" customHeight="1" x14ac:dyDescent="0.2">
      <c r="A21" s="11" t="s">
        <v>52</v>
      </c>
      <c r="B21" s="27"/>
      <c r="C21" s="28">
        <v>2</v>
      </c>
      <c r="D21" s="28">
        <v>1.55</v>
      </c>
      <c r="E21" s="29">
        <f>Reiknivél!B8</f>
        <v>0</v>
      </c>
      <c r="F21" s="8">
        <f>C21*D21*E21</f>
        <v>0</v>
      </c>
      <c r="G21" s="33">
        <v>10.6</v>
      </c>
      <c r="H21" s="30">
        <f t="shared" ref="H21:H37" si="2">F21*G21</f>
        <v>0</v>
      </c>
      <c r="I21" s="28">
        <v>1752</v>
      </c>
      <c r="J21" s="31">
        <f t="shared" ref="J21:J37" si="3">(H21/I21)*100</f>
        <v>0</v>
      </c>
    </row>
    <row r="22" spans="1:10" ht="12.75" customHeight="1" x14ac:dyDescent="0.2">
      <c r="A22" s="6" t="s">
        <v>53</v>
      </c>
      <c r="B22" s="27"/>
      <c r="C22" s="28">
        <v>4</v>
      </c>
      <c r="D22" s="34">
        <v>1.33</v>
      </c>
      <c r="E22" s="29">
        <f>Reiknivél!B9</f>
        <v>0</v>
      </c>
      <c r="F22" s="8">
        <f>C22*D22*E22</f>
        <v>0</v>
      </c>
      <c r="G22" s="28">
        <v>10.6</v>
      </c>
      <c r="H22" s="30">
        <f t="shared" si="2"/>
        <v>0</v>
      </c>
      <c r="I22" s="28">
        <v>1752</v>
      </c>
      <c r="J22" s="31">
        <f t="shared" si="3"/>
        <v>0</v>
      </c>
    </row>
    <row r="23" spans="1:10" ht="12.75" customHeight="1" x14ac:dyDescent="0.2">
      <c r="A23" s="11" t="s">
        <v>41</v>
      </c>
      <c r="B23" s="27"/>
      <c r="C23" s="28">
        <v>2</v>
      </c>
      <c r="D23" s="28">
        <v>1</v>
      </c>
      <c r="E23" s="29">
        <f>Reiknivél!B9</f>
        <v>0</v>
      </c>
      <c r="F23" s="8">
        <f>C23*D23*E23</f>
        <v>0</v>
      </c>
      <c r="G23" s="28">
        <v>10.6</v>
      </c>
      <c r="H23" s="30">
        <f t="shared" si="2"/>
        <v>0</v>
      </c>
      <c r="I23" s="28">
        <v>1752</v>
      </c>
      <c r="J23" s="31">
        <f t="shared" si="3"/>
        <v>0</v>
      </c>
    </row>
    <row r="24" spans="1:10" ht="12.75" customHeight="1" x14ac:dyDescent="0.2">
      <c r="A24" s="11" t="s">
        <v>42</v>
      </c>
      <c r="B24" s="27"/>
      <c r="C24" s="28">
        <v>1</v>
      </c>
      <c r="D24" s="28">
        <v>1</v>
      </c>
      <c r="E24" s="29">
        <f>Reiknivél!B9</f>
        <v>0</v>
      </c>
      <c r="F24" s="8">
        <f>C24*D24*E24</f>
        <v>0</v>
      </c>
      <c r="G24" s="28">
        <v>10.6</v>
      </c>
      <c r="H24" s="30">
        <f t="shared" si="2"/>
        <v>0</v>
      </c>
      <c r="I24" s="28">
        <v>1752</v>
      </c>
      <c r="J24" s="31">
        <f t="shared" si="3"/>
        <v>0</v>
      </c>
    </row>
    <row r="25" spans="1:10" ht="20.65" customHeight="1" x14ac:dyDescent="0.2">
      <c r="A25" s="11" t="s">
        <v>43</v>
      </c>
      <c r="B25" s="27"/>
      <c r="C25" s="28">
        <v>1</v>
      </c>
      <c r="D25" s="28">
        <v>1</v>
      </c>
      <c r="E25" s="29">
        <f>Reiknivél!B9</f>
        <v>0</v>
      </c>
      <c r="F25" s="8">
        <f>C25*D25*E25</f>
        <v>0</v>
      </c>
      <c r="G25" s="28">
        <v>10.6</v>
      </c>
      <c r="H25" s="30">
        <f t="shared" si="2"/>
        <v>0</v>
      </c>
      <c r="I25" s="28">
        <v>1752</v>
      </c>
      <c r="J25" s="31">
        <f t="shared" si="3"/>
        <v>0</v>
      </c>
    </row>
    <row r="26" spans="1:10" ht="20.65" customHeight="1" x14ac:dyDescent="0.2">
      <c r="A26" s="11" t="s">
        <v>44</v>
      </c>
      <c r="B26" s="28">
        <v>4</v>
      </c>
      <c r="C26" s="27"/>
      <c r="D26" s="28">
        <v>1.55</v>
      </c>
      <c r="E26" s="28">
        <f>IF(Reiknivél!B9&gt;0,2,0)</f>
        <v>0</v>
      </c>
      <c r="F26" s="28">
        <f>B26*D26*E26</f>
        <v>0</v>
      </c>
      <c r="G26" s="28">
        <v>2</v>
      </c>
      <c r="H26" s="30">
        <f t="shared" si="2"/>
        <v>0</v>
      </c>
      <c r="I26" s="28">
        <v>1752</v>
      </c>
      <c r="J26" s="31">
        <f t="shared" si="3"/>
        <v>0</v>
      </c>
    </row>
    <row r="27" spans="1:10" ht="12.75" customHeight="1" x14ac:dyDescent="0.2">
      <c r="A27" s="11" t="s">
        <v>45</v>
      </c>
      <c r="B27" s="27"/>
      <c r="C27" s="28">
        <v>4</v>
      </c>
      <c r="D27" s="28">
        <v>1</v>
      </c>
      <c r="E27" s="29">
        <f>Reiknivél!B9</f>
        <v>0</v>
      </c>
      <c r="F27" s="8">
        <f t="shared" ref="F27:F37" si="4">C27*D27*E27</f>
        <v>0</v>
      </c>
      <c r="G27" s="28">
        <v>9</v>
      </c>
      <c r="H27" s="30">
        <f t="shared" si="2"/>
        <v>0</v>
      </c>
      <c r="I27" s="28">
        <v>1752</v>
      </c>
      <c r="J27" s="31">
        <f t="shared" si="3"/>
        <v>0</v>
      </c>
    </row>
    <row r="28" spans="1:10" ht="22.5" customHeight="1" x14ac:dyDescent="0.2">
      <c r="A28" s="11" t="s">
        <v>54</v>
      </c>
      <c r="B28" s="27"/>
      <c r="C28" s="28">
        <v>2</v>
      </c>
      <c r="D28" s="28">
        <v>1</v>
      </c>
      <c r="E28" s="29">
        <f>Reiknivél!B10</f>
        <v>4.2</v>
      </c>
      <c r="F28" s="8">
        <f t="shared" si="4"/>
        <v>8.4</v>
      </c>
      <c r="G28" s="33">
        <v>10.6</v>
      </c>
      <c r="H28" s="30">
        <f t="shared" si="2"/>
        <v>89.04</v>
      </c>
      <c r="I28" s="28">
        <v>1752</v>
      </c>
      <c r="J28" s="31">
        <f t="shared" si="3"/>
        <v>5.0821917808219181</v>
      </c>
    </row>
    <row r="29" spans="1:10" ht="12.75" customHeight="1" x14ac:dyDescent="0.2">
      <c r="A29" s="11" t="s">
        <v>55</v>
      </c>
      <c r="B29" s="27"/>
      <c r="C29" s="28">
        <v>4</v>
      </c>
      <c r="D29" s="28">
        <v>1</v>
      </c>
      <c r="E29" s="29">
        <f>Reiknivél!B11</f>
        <v>0</v>
      </c>
      <c r="F29" s="8">
        <f t="shared" si="4"/>
        <v>0</v>
      </c>
      <c r="G29" s="33">
        <v>10.6</v>
      </c>
      <c r="H29" s="30">
        <f t="shared" si="2"/>
        <v>0</v>
      </c>
      <c r="I29" s="28">
        <v>1752</v>
      </c>
      <c r="J29" s="31">
        <f t="shared" si="3"/>
        <v>0</v>
      </c>
    </row>
    <row r="30" spans="1:10" ht="22.5" customHeight="1" x14ac:dyDescent="0.2">
      <c r="A30" s="11" t="s">
        <v>56</v>
      </c>
      <c r="B30" s="27"/>
      <c r="C30" s="29">
        <f>Reiknivél!B12</f>
        <v>1</v>
      </c>
      <c r="D30" s="28">
        <v>1</v>
      </c>
      <c r="E30" s="28">
        <v>4.2</v>
      </c>
      <c r="F30" s="8">
        <f t="shared" si="4"/>
        <v>4.2</v>
      </c>
      <c r="G30" s="28">
        <v>10.6</v>
      </c>
      <c r="H30" s="30">
        <f t="shared" si="2"/>
        <v>44.52</v>
      </c>
      <c r="I30" s="28">
        <v>1752</v>
      </c>
      <c r="J30" s="31">
        <f t="shared" si="3"/>
        <v>2.5410958904109591</v>
      </c>
    </row>
    <row r="31" spans="1:10" ht="12.75" customHeight="1" x14ac:dyDescent="0.2">
      <c r="A31" s="11" t="s">
        <v>57</v>
      </c>
      <c r="B31" s="27"/>
      <c r="C31" s="29">
        <f>Reiknivél!B13</f>
        <v>0</v>
      </c>
      <c r="D31" s="28">
        <v>1</v>
      </c>
      <c r="E31" s="28">
        <v>4.2</v>
      </c>
      <c r="F31" s="8">
        <f t="shared" si="4"/>
        <v>0</v>
      </c>
      <c r="G31" s="28">
        <v>10.6</v>
      </c>
      <c r="H31" s="30">
        <f t="shared" si="2"/>
        <v>0</v>
      </c>
      <c r="I31" s="28">
        <v>1752</v>
      </c>
      <c r="J31" s="31">
        <f t="shared" si="3"/>
        <v>0</v>
      </c>
    </row>
    <row r="32" spans="1:10" ht="22.5" customHeight="1" x14ac:dyDescent="0.2">
      <c r="A32" s="11" t="s">
        <v>58</v>
      </c>
      <c r="B32" s="27"/>
      <c r="C32" s="29">
        <f>Reiknivél!B14</f>
        <v>1</v>
      </c>
      <c r="D32" s="28">
        <v>1</v>
      </c>
      <c r="E32" s="28">
        <v>4.2</v>
      </c>
      <c r="F32" s="8">
        <f t="shared" si="4"/>
        <v>4.2</v>
      </c>
      <c r="G32" s="28">
        <v>10.6</v>
      </c>
      <c r="H32" s="30">
        <f t="shared" si="2"/>
        <v>44.52</v>
      </c>
      <c r="I32" s="28">
        <v>1752</v>
      </c>
      <c r="J32" s="31">
        <f t="shared" si="3"/>
        <v>2.5410958904109591</v>
      </c>
    </row>
    <row r="33" spans="1:10" ht="12.75" customHeight="1" x14ac:dyDescent="0.2">
      <c r="A33" s="11" t="s">
        <v>59</v>
      </c>
      <c r="B33" s="27"/>
      <c r="C33" s="29">
        <f>Reiknivél!B15</f>
        <v>0</v>
      </c>
      <c r="D33" s="28">
        <v>1</v>
      </c>
      <c r="E33" s="28">
        <v>4.2</v>
      </c>
      <c r="F33" s="8">
        <f t="shared" si="4"/>
        <v>0</v>
      </c>
      <c r="G33" s="28">
        <v>10.6</v>
      </c>
      <c r="H33" s="30">
        <f t="shared" si="2"/>
        <v>0</v>
      </c>
      <c r="I33" s="28">
        <v>1752</v>
      </c>
      <c r="J33" s="31">
        <f t="shared" si="3"/>
        <v>0</v>
      </c>
    </row>
    <row r="34" spans="1:10" ht="12.75" customHeight="1" x14ac:dyDescent="0.2">
      <c r="A34" s="11" t="s">
        <v>60</v>
      </c>
      <c r="B34" s="27"/>
      <c r="C34" s="29">
        <f>Reiknivél!B16</f>
        <v>1</v>
      </c>
      <c r="D34" s="28">
        <v>1</v>
      </c>
      <c r="E34" s="28">
        <v>4.2</v>
      </c>
      <c r="F34" s="8">
        <f t="shared" si="4"/>
        <v>4.2</v>
      </c>
      <c r="G34" s="28">
        <v>10.6</v>
      </c>
      <c r="H34" s="30">
        <f t="shared" si="2"/>
        <v>44.52</v>
      </c>
      <c r="I34" s="28">
        <v>1752</v>
      </c>
      <c r="J34" s="31">
        <f t="shared" si="3"/>
        <v>2.5410958904109591</v>
      </c>
    </row>
    <row r="35" spans="1:10" ht="12.75" customHeight="1" x14ac:dyDescent="0.2">
      <c r="A35" s="11" t="s">
        <v>61</v>
      </c>
      <c r="B35" s="27"/>
      <c r="C35" s="29">
        <f>Reiknivél!B17</f>
        <v>0</v>
      </c>
      <c r="D35" s="28">
        <v>1</v>
      </c>
      <c r="E35" s="28">
        <v>4.2</v>
      </c>
      <c r="F35" s="8">
        <f t="shared" si="4"/>
        <v>0</v>
      </c>
      <c r="G35" s="28">
        <v>10.6</v>
      </c>
      <c r="H35" s="30">
        <f t="shared" si="2"/>
        <v>0</v>
      </c>
      <c r="I35" s="28">
        <v>1752</v>
      </c>
      <c r="J35" s="31">
        <f t="shared" si="3"/>
        <v>0</v>
      </c>
    </row>
    <row r="36" spans="1:10" ht="12.75" customHeight="1" x14ac:dyDescent="0.2">
      <c r="A36" s="11" t="s">
        <v>62</v>
      </c>
      <c r="B36" s="27"/>
      <c r="C36" s="29">
        <f>Reiknivél!B18</f>
        <v>0</v>
      </c>
      <c r="D36" s="28">
        <v>1</v>
      </c>
      <c r="E36" s="28">
        <v>4.2</v>
      </c>
      <c r="F36" s="8">
        <f t="shared" si="4"/>
        <v>0</v>
      </c>
      <c r="G36" s="28">
        <v>10.6</v>
      </c>
      <c r="H36" s="30">
        <f t="shared" si="2"/>
        <v>0</v>
      </c>
      <c r="I36" s="28">
        <v>1752</v>
      </c>
      <c r="J36" s="31">
        <f t="shared" si="3"/>
        <v>0</v>
      </c>
    </row>
    <row r="37" spans="1:10" ht="12.75" customHeight="1" x14ac:dyDescent="0.2">
      <c r="A37" s="11" t="s">
        <v>63</v>
      </c>
      <c r="B37" s="27"/>
      <c r="C37" s="29">
        <f>Reiknivél!B19</f>
        <v>1</v>
      </c>
      <c r="D37" s="28">
        <v>1</v>
      </c>
      <c r="E37" s="28">
        <v>4.2</v>
      </c>
      <c r="F37" s="8">
        <f t="shared" si="4"/>
        <v>4.2</v>
      </c>
      <c r="G37" s="28">
        <v>10.6</v>
      </c>
      <c r="H37" s="30">
        <f t="shared" si="2"/>
        <v>44.52</v>
      </c>
      <c r="I37" s="28">
        <v>1752</v>
      </c>
      <c r="J37" s="31">
        <f t="shared" si="3"/>
        <v>2.5410958904109591</v>
      </c>
    </row>
    <row r="38" spans="1:10" ht="12.75" customHeight="1" x14ac:dyDescent="0.2">
      <c r="A38" s="6" t="s">
        <v>21</v>
      </c>
      <c r="B38" s="27"/>
      <c r="C38" s="27"/>
      <c r="D38" s="27"/>
      <c r="E38" s="27"/>
      <c r="F38" s="27"/>
      <c r="G38" s="27"/>
      <c r="H38" s="35">
        <f>SUM(H3:H37)</f>
        <v>1769.1103999999998</v>
      </c>
      <c r="I38" s="36">
        <v>1752</v>
      </c>
      <c r="J38" s="37">
        <f>SUM(J3:J37)</f>
        <v>100.9766210045662</v>
      </c>
    </row>
    <row r="39" spans="1:10" ht="13.7" customHeight="1" x14ac:dyDescent="0.2">
      <c r="A39" s="38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 customHeight="1" x14ac:dyDescent="0.2">
      <c r="A40" s="40"/>
      <c r="B40" s="41"/>
      <c r="C40" s="42"/>
      <c r="D40" s="42"/>
      <c r="E40" s="42"/>
      <c r="F40" s="42"/>
      <c r="G40" s="42"/>
      <c r="H40" s="43">
        <f>Reiknivél!B27*18.4</f>
        <v>919.99999999999989</v>
      </c>
      <c r="I40" s="42"/>
      <c r="J40" s="42"/>
    </row>
    <row r="41" spans="1:10" ht="15.75" customHeight="1" x14ac:dyDescent="0.2">
      <c r="A41" s="40" t="s">
        <v>64</v>
      </c>
      <c r="B41" s="41"/>
      <c r="C41" s="42"/>
      <c r="D41" s="42"/>
      <c r="E41" s="42"/>
      <c r="F41" s="42"/>
      <c r="G41" s="42"/>
      <c r="H41" s="42"/>
      <c r="I41" s="42"/>
      <c r="J41" s="42"/>
    </row>
    <row r="42" spans="1:10" ht="15.75" customHeight="1" x14ac:dyDescent="0.2">
      <c r="A42" s="44"/>
      <c r="B42" s="41"/>
      <c r="C42" s="42"/>
      <c r="D42" s="42"/>
      <c r="E42" s="42"/>
      <c r="F42" s="42"/>
      <c r="G42" s="42"/>
      <c r="H42" s="42"/>
      <c r="I42" s="42"/>
      <c r="J42" s="42"/>
    </row>
  </sheetData>
  <sheetProtection algorithmName="SHA-512" hashValue="65r7JoAXG75a83hMAlvcvEZvi9x76LxHE1B59wqliE9XWnbOf1Z/l09YllE5dtYz/cobczMlADn64jjrgIEq5g==" saltValue="MAR8KRnxd0qAnAgGyvdfvg==" spinCount="100000" sheet="1" objects="1" scenarios="1"/>
  <protectedRanges>
    <protectedRange sqref="D22 G21 G28 G29" name="Range1"/>
  </protectedRange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Reiknivél</vt:lpstr>
      <vt:lpstr>Útreikningatafla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Björg Óskarsdóttir</dc:creator>
  <cp:keywords/>
  <dc:description/>
  <cp:lastModifiedBy>Björg Óskarsdóttir</cp:lastModifiedBy>
  <cp:revision/>
  <dcterms:created xsi:type="dcterms:W3CDTF">2024-10-16T17:31:07Z</dcterms:created>
  <dcterms:modified xsi:type="dcterms:W3CDTF">2024-11-11T09:06:53Z</dcterms:modified>
  <cp:category/>
  <cp:contentStatus/>
</cp:coreProperties>
</file>